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Admin\Documents\Facing Finance\FFG\2024 Vergleich\Final assessments für Download\"/>
    </mc:Choice>
  </mc:AlternateContent>
  <xr:revisionPtr revIDLastSave="0" documentId="13_ncr:1_{978C2FBE-B36A-4B64-815F-DC645E133919}" xr6:coauthVersionLast="47" xr6:coauthVersionMax="47" xr10:uidLastSave="{00000000-0000-0000-0000-000000000000}"/>
  <bookViews>
    <workbookView xWindow="-110" yWindow="-110" windowWidth="21820" windowHeight="14020" tabRatio="1000" xr2:uid="{00000000-000D-0000-FFFF-FFFF00000000}"/>
  </bookViews>
  <sheets>
    <sheet name="Overview scores" sheetId="2" r:id="rId1"/>
    <sheet name="Financial activity &amp; Relevancy" sheetId="3" r:id="rId2"/>
    <sheet name="Documents &amp; Standards" sheetId="4" r:id="rId3"/>
    <sheet name="Climate change" sheetId="5" r:id="rId4"/>
    <sheet name="Corruption" sheetId="6" r:id="rId5"/>
    <sheet name="Gender equality" sheetId="7" r:id="rId6"/>
    <sheet name="Human rights" sheetId="8" r:id="rId7"/>
    <sheet name="Labour rights" sheetId="9" r:id="rId8"/>
    <sheet name="Nature" sheetId="10" r:id="rId9"/>
    <sheet name="Tax" sheetId="11" r:id="rId10"/>
    <sheet name="Arms" sheetId="12" r:id="rId11"/>
    <sheet name="Food" sheetId="13" r:id="rId12"/>
    <sheet name="Forestry" sheetId="14" r:id="rId13"/>
    <sheet name="Manufacturing industry" sheetId="15" r:id="rId14"/>
    <sheet name="Mining" sheetId="16" r:id="rId15"/>
    <sheet name="Oil &amp; Gas" sheetId="17" r:id="rId16"/>
    <sheet name="Power Generation" sheetId="18" r:id="rId17"/>
    <sheet name="Transparency &amp; Accountability" sheetId="19" r:id="rId18"/>
    <sheet name="Data vals &amp; cals" sheetId="20" state="hidden" r:id="rId19"/>
  </sheets>
  <definedNames>
    <definedName name="Equator_Principles">'Documents &amp; Standards'!$E$3</definedName>
    <definedName name="IFC_EnvironmentalHealthandSafetyGuidelines">'Documents &amp; Standards'!$E$4</definedName>
    <definedName name="IFC_PerformanceStandards">'Documents &amp; Standards'!$E$5</definedName>
    <definedName name="OECD_GuidelinesforMNEs">'Documents &amp; Standards'!$E$6</definedName>
    <definedName name="REL_Assetmanagement">'Financial activity &amp; Relevancy'!$B$6</definedName>
    <definedName name="REL_Corpcredits">'Financial activity &amp; Relevancy'!$B$3</definedName>
    <definedName name="REL_Mortgages">'Financial activity &amp; Relevancy'!$B$7</definedName>
    <definedName name="REL_Projectfin">'Financial activity &amp; Relevancy'!$B$4</definedName>
    <definedName name="REL_Proprietaryassets">'Financial activity &amp; Relevancy'!$B$5</definedName>
    <definedName name="UN_GlobalCompact">'Documents &amp; Standards'!$E$7</definedName>
    <definedName name="UN_PRB">'Documents &amp; Standards'!$E$9</definedName>
    <definedName name="UN_PRI">'Documents &amp; Standards'!$E$8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5" l="1"/>
  <c r="R26" i="5"/>
  <c r="Q26" i="5"/>
  <c r="U26" i="5" s="1"/>
  <c r="V26" i="5" s="1"/>
  <c r="T9" i="18"/>
  <c r="Q9" i="18"/>
  <c r="T31" i="16"/>
  <c r="Q31" i="16"/>
  <c r="U31" i="16" s="1"/>
  <c r="V31" i="16" s="1"/>
  <c r="T8" i="18"/>
  <c r="R8" i="18"/>
  <c r="Q8" i="18"/>
  <c r="T29" i="16"/>
  <c r="R29" i="16"/>
  <c r="Q29" i="16"/>
  <c r="P12" i="12"/>
  <c r="P14" i="12"/>
  <c r="P16" i="12"/>
  <c r="P18" i="12"/>
  <c r="K32" i="19"/>
  <c r="K33" i="19" s="1"/>
  <c r="E32" i="19"/>
  <c r="E33" i="19" s="1"/>
  <c r="U31" i="19"/>
  <c r="V31" i="19" s="1"/>
  <c r="Y31" i="19" s="1"/>
  <c r="P31" i="19"/>
  <c r="U30" i="19"/>
  <c r="V30" i="19" s="1"/>
  <c r="Y30" i="19" s="1"/>
  <c r="Z30" i="19" s="1"/>
  <c r="P30" i="19"/>
  <c r="P29" i="19"/>
  <c r="U29" i="19" s="1"/>
  <c r="V29" i="19" s="1"/>
  <c r="Y29" i="19" s="1"/>
  <c r="U28" i="19"/>
  <c r="V28" i="19" s="1"/>
  <c r="Y28" i="19" s="1"/>
  <c r="Z28" i="19" s="1"/>
  <c r="P28" i="19"/>
  <c r="U26" i="19"/>
  <c r="V26" i="19" s="1"/>
  <c r="U25" i="19"/>
  <c r="V25" i="19" s="1"/>
  <c r="P24" i="19"/>
  <c r="U24" i="19" s="1"/>
  <c r="V24" i="19" s="1"/>
  <c r="Y24" i="19" s="1"/>
  <c r="AA24" i="19" s="1"/>
  <c r="U23" i="19"/>
  <c r="V23" i="19" s="1"/>
  <c r="U22" i="19"/>
  <c r="V22" i="19" s="1"/>
  <c r="Y22" i="19" s="1"/>
  <c r="AA22" i="19" s="1"/>
  <c r="U21" i="19"/>
  <c r="V21" i="19" s="1"/>
  <c r="Y21" i="19" s="1"/>
  <c r="T20" i="19"/>
  <c r="S20" i="19"/>
  <c r="P20" i="19"/>
  <c r="T19" i="19"/>
  <c r="S19" i="19"/>
  <c r="P19" i="19"/>
  <c r="T18" i="19"/>
  <c r="S18" i="19"/>
  <c r="R18" i="19"/>
  <c r="Q18" i="19"/>
  <c r="P18" i="19"/>
  <c r="T17" i="19"/>
  <c r="S17" i="19"/>
  <c r="R17" i="19"/>
  <c r="Q17" i="19"/>
  <c r="P17" i="19"/>
  <c r="T16" i="19"/>
  <c r="S16" i="19"/>
  <c r="R16" i="19"/>
  <c r="Q16" i="19"/>
  <c r="P16" i="19"/>
  <c r="T15" i="19"/>
  <c r="S15" i="19"/>
  <c r="R15" i="19"/>
  <c r="Q15" i="19"/>
  <c r="P15" i="19"/>
  <c r="T14" i="19"/>
  <c r="S14" i="19"/>
  <c r="R14" i="19"/>
  <c r="Q14" i="19"/>
  <c r="P14" i="19"/>
  <c r="T13" i="19"/>
  <c r="S13" i="19"/>
  <c r="R13" i="19"/>
  <c r="Q13" i="19"/>
  <c r="P13" i="19"/>
  <c r="T12" i="19"/>
  <c r="S12" i="19"/>
  <c r="R12" i="19"/>
  <c r="Q12" i="19"/>
  <c r="P12" i="19"/>
  <c r="T11" i="19"/>
  <c r="S11" i="19"/>
  <c r="R11" i="19"/>
  <c r="Q11" i="19"/>
  <c r="P11" i="19"/>
  <c r="R10" i="19"/>
  <c r="Q9" i="19"/>
  <c r="U9" i="19" s="1"/>
  <c r="V9" i="19" s="1"/>
  <c r="Q8" i="19"/>
  <c r="T7" i="19"/>
  <c r="S7" i="19"/>
  <c r="P7" i="19"/>
  <c r="U6" i="19"/>
  <c r="V6" i="19" s="1"/>
  <c r="Y6" i="19" s="1"/>
  <c r="T6" i="19"/>
  <c r="P6" i="19"/>
  <c r="T4" i="19"/>
  <c r="R4" i="19"/>
  <c r="Q4" i="19"/>
  <c r="K29" i="18"/>
  <c r="K30" i="18" s="1"/>
  <c r="E29" i="18"/>
  <c r="E30" i="18" s="1"/>
  <c r="T28" i="18"/>
  <c r="S28" i="18"/>
  <c r="R28" i="18"/>
  <c r="Q28" i="18"/>
  <c r="P28" i="18"/>
  <c r="T27" i="18"/>
  <c r="S27" i="18"/>
  <c r="R27" i="18"/>
  <c r="Q27" i="18"/>
  <c r="O27" i="18"/>
  <c r="P27" i="18" s="1"/>
  <c r="T26" i="18"/>
  <c r="S26" i="18"/>
  <c r="R26" i="18"/>
  <c r="Q26" i="18"/>
  <c r="T25" i="18"/>
  <c r="R25" i="18"/>
  <c r="Q25" i="18"/>
  <c r="O25" i="18"/>
  <c r="P25" i="18" s="1"/>
  <c r="T24" i="18"/>
  <c r="S24" i="18"/>
  <c r="R24" i="18"/>
  <c r="Q24" i="18"/>
  <c r="P24" i="18"/>
  <c r="T23" i="18"/>
  <c r="S23" i="18"/>
  <c r="R23" i="18"/>
  <c r="Q23" i="18"/>
  <c r="P23" i="18"/>
  <c r="T22" i="18"/>
  <c r="S22" i="18"/>
  <c r="R22" i="18"/>
  <c r="Q22" i="18"/>
  <c r="P22" i="18"/>
  <c r="T15" i="18"/>
  <c r="S15" i="18"/>
  <c r="R15" i="18"/>
  <c r="Q15" i="18"/>
  <c r="P15" i="18"/>
  <c r="T14" i="18"/>
  <c r="S14" i="18"/>
  <c r="R14" i="18"/>
  <c r="Q14" i="18"/>
  <c r="P14" i="18"/>
  <c r="T10" i="18"/>
  <c r="S10" i="18"/>
  <c r="R10" i="18"/>
  <c r="Q10" i="18"/>
  <c r="P10" i="18"/>
  <c r="AA7" i="18"/>
  <c r="Z7" i="18"/>
  <c r="Y7" i="18"/>
  <c r="U6" i="18"/>
  <c r="V6" i="18" s="1"/>
  <c r="U5" i="18"/>
  <c r="V5" i="18" s="1"/>
  <c r="U4" i="18"/>
  <c r="V4" i="18" s="1"/>
  <c r="K34" i="17"/>
  <c r="K35" i="17" s="1"/>
  <c r="E34" i="17"/>
  <c r="E35" i="17" s="1"/>
  <c r="T33" i="17"/>
  <c r="S33" i="17"/>
  <c r="R33" i="17"/>
  <c r="Q33" i="17"/>
  <c r="P33" i="17"/>
  <c r="T32" i="17"/>
  <c r="S32" i="17"/>
  <c r="R32" i="17"/>
  <c r="Q32" i="17"/>
  <c r="O32" i="17"/>
  <c r="P32" i="17" s="1"/>
  <c r="T31" i="17"/>
  <c r="S31" i="17"/>
  <c r="R31" i="17"/>
  <c r="Q31" i="17"/>
  <c r="T30" i="17"/>
  <c r="R30" i="17"/>
  <c r="Q30" i="17"/>
  <c r="O30" i="17"/>
  <c r="P30" i="17" s="1"/>
  <c r="T29" i="17"/>
  <c r="S29" i="17"/>
  <c r="R29" i="17"/>
  <c r="Q29" i="17"/>
  <c r="P29" i="17"/>
  <c r="T28" i="17"/>
  <c r="S28" i="17"/>
  <c r="R28" i="17"/>
  <c r="Q28" i="17"/>
  <c r="P28" i="17"/>
  <c r="T27" i="17"/>
  <c r="S27" i="17"/>
  <c r="R27" i="17"/>
  <c r="Q27" i="17"/>
  <c r="T26" i="17"/>
  <c r="S26" i="17"/>
  <c r="R26" i="17"/>
  <c r="Q26" i="17"/>
  <c r="T25" i="17"/>
  <c r="R25" i="17"/>
  <c r="Q25" i="17"/>
  <c r="T24" i="17"/>
  <c r="S24" i="17"/>
  <c r="R24" i="17"/>
  <c r="Q24" i="17"/>
  <c r="T23" i="17"/>
  <c r="R23" i="17"/>
  <c r="Q23" i="17"/>
  <c r="T22" i="17"/>
  <c r="S22" i="17"/>
  <c r="R22" i="17"/>
  <c r="Q22" i="17"/>
  <c r="T17" i="17"/>
  <c r="S17" i="17"/>
  <c r="R17" i="17"/>
  <c r="Q17" i="17"/>
  <c r="T13" i="17"/>
  <c r="S13" i="17"/>
  <c r="R13" i="17"/>
  <c r="Q13" i="17"/>
  <c r="O13" i="17"/>
  <c r="T9" i="17"/>
  <c r="S9" i="17"/>
  <c r="R9" i="17"/>
  <c r="Q9" i="17"/>
  <c r="O9" i="17"/>
  <c r="T7" i="17"/>
  <c r="S7" i="17"/>
  <c r="R7" i="17"/>
  <c r="Q7" i="17"/>
  <c r="O7" i="17"/>
  <c r="K38" i="16"/>
  <c r="E38" i="16"/>
  <c r="E39" i="16" s="1"/>
  <c r="T37" i="16"/>
  <c r="S37" i="16"/>
  <c r="R37" i="16"/>
  <c r="Q37" i="16"/>
  <c r="P37" i="16"/>
  <c r="T36" i="16"/>
  <c r="S36" i="16"/>
  <c r="R36" i="16"/>
  <c r="Q36" i="16"/>
  <c r="O36" i="16"/>
  <c r="P36" i="16" s="1"/>
  <c r="T35" i="16"/>
  <c r="S35" i="16"/>
  <c r="R35" i="16"/>
  <c r="Q35" i="16"/>
  <c r="T34" i="16"/>
  <c r="R34" i="16"/>
  <c r="Q34" i="16"/>
  <c r="O34" i="16"/>
  <c r="P34" i="16" s="1"/>
  <c r="T33" i="16"/>
  <c r="S33" i="16"/>
  <c r="R33" i="16"/>
  <c r="Q33" i="16"/>
  <c r="P33" i="16"/>
  <c r="T32" i="16"/>
  <c r="S32" i="16"/>
  <c r="R32" i="16"/>
  <c r="Q32" i="16"/>
  <c r="P32" i="16"/>
  <c r="T30" i="16"/>
  <c r="S30" i="16"/>
  <c r="R30" i="16"/>
  <c r="Q30" i="16"/>
  <c r="P30" i="16"/>
  <c r="T28" i="16"/>
  <c r="R28" i="16"/>
  <c r="Q28" i="16"/>
  <c r="T27" i="16"/>
  <c r="S27" i="16"/>
  <c r="R27" i="16"/>
  <c r="Q27" i="16"/>
  <c r="P27" i="16"/>
  <c r="T26" i="16"/>
  <c r="S26" i="16"/>
  <c r="R26" i="16"/>
  <c r="Q26" i="16"/>
  <c r="P26" i="16"/>
  <c r="T25" i="16"/>
  <c r="S25" i="16"/>
  <c r="R25" i="16"/>
  <c r="Q25" i="16"/>
  <c r="P25" i="16"/>
  <c r="T24" i="16"/>
  <c r="S24" i="16"/>
  <c r="R24" i="16"/>
  <c r="Q24" i="16"/>
  <c r="P24" i="16"/>
  <c r="T19" i="16"/>
  <c r="S19" i="16"/>
  <c r="R19" i="16"/>
  <c r="Q19" i="16"/>
  <c r="P19" i="16"/>
  <c r="T15" i="16"/>
  <c r="S15" i="16"/>
  <c r="R15" i="16"/>
  <c r="Q15" i="16"/>
  <c r="P15" i="16"/>
  <c r="T14" i="16"/>
  <c r="S14" i="16"/>
  <c r="R14" i="16"/>
  <c r="Q14" i="16"/>
  <c r="P14" i="16"/>
  <c r="T13" i="16"/>
  <c r="S13" i="16"/>
  <c r="R13" i="16"/>
  <c r="Q13" i="16"/>
  <c r="O13" i="16"/>
  <c r="P13" i="16" s="1"/>
  <c r="T10" i="16"/>
  <c r="S10" i="16"/>
  <c r="R10" i="16"/>
  <c r="Q10" i="16"/>
  <c r="P10" i="16"/>
  <c r="T9" i="16"/>
  <c r="S9" i="16"/>
  <c r="R9" i="16"/>
  <c r="Q9" i="16"/>
  <c r="O9" i="16"/>
  <c r="P9" i="16" s="1"/>
  <c r="T7" i="16"/>
  <c r="S7" i="16"/>
  <c r="R7" i="16"/>
  <c r="Q7" i="16"/>
  <c r="O7" i="16"/>
  <c r="P7" i="16" s="1"/>
  <c r="K23" i="15"/>
  <c r="E23" i="15"/>
  <c r="E24" i="15" s="1"/>
  <c r="T22" i="15"/>
  <c r="S22" i="15"/>
  <c r="R22" i="15"/>
  <c r="Q22" i="15"/>
  <c r="P22" i="15"/>
  <c r="T21" i="15"/>
  <c r="S21" i="15"/>
  <c r="R21" i="15"/>
  <c r="Q21" i="15"/>
  <c r="O21" i="15"/>
  <c r="P21" i="15" s="1"/>
  <c r="T20" i="15"/>
  <c r="S20" i="15"/>
  <c r="R20" i="15"/>
  <c r="Q20" i="15"/>
  <c r="P20" i="15"/>
  <c r="T19" i="15"/>
  <c r="R19" i="15"/>
  <c r="Q19" i="15"/>
  <c r="O19" i="15"/>
  <c r="P19" i="15" s="1"/>
  <c r="T18" i="15"/>
  <c r="S18" i="15"/>
  <c r="R18" i="15"/>
  <c r="Q18" i="15"/>
  <c r="P18" i="15"/>
  <c r="T17" i="15"/>
  <c r="S17" i="15"/>
  <c r="R17" i="15"/>
  <c r="Q17" i="15"/>
  <c r="P17" i="15"/>
  <c r="T13" i="15"/>
  <c r="S13" i="15"/>
  <c r="R13" i="15"/>
  <c r="Q13" i="15"/>
  <c r="O13" i="15"/>
  <c r="P13" i="15" s="1"/>
  <c r="T8" i="15"/>
  <c r="S8" i="15"/>
  <c r="R8" i="15"/>
  <c r="Q8" i="15"/>
  <c r="P8" i="15"/>
  <c r="T7" i="15"/>
  <c r="S7" i="15"/>
  <c r="R7" i="15"/>
  <c r="Q7" i="15"/>
  <c r="P7" i="15"/>
  <c r="K18" i="14"/>
  <c r="K19" i="14" s="1"/>
  <c r="E18" i="14"/>
  <c r="J18" i="14" s="1"/>
  <c r="T17" i="14"/>
  <c r="S17" i="14"/>
  <c r="R17" i="14"/>
  <c r="Q17" i="14"/>
  <c r="P17" i="14"/>
  <c r="T16" i="14"/>
  <c r="S16" i="14"/>
  <c r="R16" i="14"/>
  <c r="Q16" i="14"/>
  <c r="O16" i="14"/>
  <c r="P16" i="14" s="1"/>
  <c r="T15" i="14"/>
  <c r="S15" i="14"/>
  <c r="R15" i="14"/>
  <c r="Q15" i="14"/>
  <c r="P15" i="14"/>
  <c r="T14" i="14"/>
  <c r="R14" i="14"/>
  <c r="Q14" i="14"/>
  <c r="O14" i="14"/>
  <c r="P14" i="14" s="1"/>
  <c r="T13" i="14"/>
  <c r="S13" i="14"/>
  <c r="R13" i="14"/>
  <c r="Q13" i="14"/>
  <c r="P13" i="14"/>
  <c r="T12" i="14"/>
  <c r="S12" i="14"/>
  <c r="R12" i="14"/>
  <c r="Q12" i="14"/>
  <c r="P12" i="14"/>
  <c r="T11" i="14"/>
  <c r="S11" i="14"/>
  <c r="R11" i="14"/>
  <c r="Q11" i="14"/>
  <c r="P11" i="14"/>
  <c r="T8" i="14"/>
  <c r="S8" i="14"/>
  <c r="R8" i="14"/>
  <c r="Q8" i="14"/>
  <c r="O8" i="14"/>
  <c r="P8" i="14" s="1"/>
  <c r="T7" i="14"/>
  <c r="S7" i="14"/>
  <c r="R7" i="14"/>
  <c r="Q7" i="14"/>
  <c r="O7" i="14"/>
  <c r="T6" i="14"/>
  <c r="S6" i="14"/>
  <c r="R6" i="14"/>
  <c r="Q6" i="14"/>
  <c r="T5" i="14"/>
  <c r="S5" i="14"/>
  <c r="R5" i="14"/>
  <c r="Q5" i="14"/>
  <c r="P5" i="14"/>
  <c r="K32" i="13"/>
  <c r="E32" i="13"/>
  <c r="E33" i="13" s="1"/>
  <c r="T31" i="13"/>
  <c r="S31" i="13"/>
  <c r="Q31" i="13"/>
  <c r="P31" i="13"/>
  <c r="T30" i="13"/>
  <c r="S30" i="13"/>
  <c r="Q30" i="13"/>
  <c r="O30" i="13"/>
  <c r="P30" i="13" s="1"/>
  <c r="T29" i="13"/>
  <c r="S29" i="13"/>
  <c r="Q29" i="13"/>
  <c r="T28" i="13"/>
  <c r="Q28" i="13"/>
  <c r="O28" i="13"/>
  <c r="P28" i="13" s="1"/>
  <c r="T27" i="13"/>
  <c r="S27" i="13"/>
  <c r="Q27" i="13"/>
  <c r="P27" i="13"/>
  <c r="T26" i="13"/>
  <c r="S26" i="13"/>
  <c r="Q26" i="13"/>
  <c r="P26" i="13"/>
  <c r="T21" i="13"/>
  <c r="S21" i="13"/>
  <c r="Q21" i="13"/>
  <c r="P21" i="13"/>
  <c r="T20" i="13"/>
  <c r="S20" i="13"/>
  <c r="Q20" i="13"/>
  <c r="P20" i="13"/>
  <c r="T18" i="13"/>
  <c r="S18" i="13"/>
  <c r="Q18" i="13"/>
  <c r="P18" i="13"/>
  <c r="T15" i="13"/>
  <c r="S15" i="13"/>
  <c r="Q15" i="13"/>
  <c r="P15" i="13"/>
  <c r="T14" i="13"/>
  <c r="S14" i="13"/>
  <c r="Q14" i="13"/>
  <c r="T13" i="13"/>
  <c r="S13" i="13"/>
  <c r="Q13" i="13"/>
  <c r="T4" i="13"/>
  <c r="S4" i="13"/>
  <c r="Q4" i="13"/>
  <c r="P4" i="13"/>
  <c r="K19" i="12"/>
  <c r="K20" i="12" s="1"/>
  <c r="E19" i="12"/>
  <c r="E20" i="12" s="1"/>
  <c r="T18" i="12"/>
  <c r="S18" i="12"/>
  <c r="Q18" i="12"/>
  <c r="T17" i="12"/>
  <c r="S17" i="12"/>
  <c r="Q17" i="12"/>
  <c r="T16" i="12"/>
  <c r="S16" i="12"/>
  <c r="Q16" i="12"/>
  <c r="T15" i="12"/>
  <c r="S15" i="12"/>
  <c r="Q15" i="12"/>
  <c r="T14" i="12"/>
  <c r="S14" i="12"/>
  <c r="Q14" i="12"/>
  <c r="T13" i="12"/>
  <c r="S13" i="12"/>
  <c r="Q13" i="12"/>
  <c r="T12" i="12"/>
  <c r="S12" i="12"/>
  <c r="Q12" i="12"/>
  <c r="T11" i="12"/>
  <c r="S11" i="12"/>
  <c r="Q11" i="12"/>
  <c r="T10" i="12"/>
  <c r="S10" i="12"/>
  <c r="Q10" i="12"/>
  <c r="P10" i="12"/>
  <c r="T9" i="12"/>
  <c r="Q9" i="12"/>
  <c r="T8" i="12"/>
  <c r="Q8" i="12"/>
  <c r="T7" i="12"/>
  <c r="Q7" i="12"/>
  <c r="T6" i="12"/>
  <c r="Q6" i="12"/>
  <c r="T5" i="12"/>
  <c r="Q5" i="12"/>
  <c r="T4" i="12"/>
  <c r="Q4" i="12"/>
  <c r="K22" i="11"/>
  <c r="K23" i="11" s="1"/>
  <c r="J22" i="11"/>
  <c r="E22" i="11"/>
  <c r="E23" i="11" s="1"/>
  <c r="T21" i="11"/>
  <c r="S21" i="11"/>
  <c r="R21" i="11"/>
  <c r="Q21" i="11"/>
  <c r="P21" i="11"/>
  <c r="T20" i="11"/>
  <c r="S20" i="11"/>
  <c r="R20" i="11"/>
  <c r="Q20" i="11"/>
  <c r="O20" i="11"/>
  <c r="P20" i="11" s="1"/>
  <c r="T19" i="11"/>
  <c r="S19" i="11"/>
  <c r="R19" i="11"/>
  <c r="Q19" i="11"/>
  <c r="P19" i="11"/>
  <c r="T18" i="11"/>
  <c r="S18" i="11"/>
  <c r="R18" i="11"/>
  <c r="Q18" i="11"/>
  <c r="P18" i="11"/>
  <c r="T17" i="11"/>
  <c r="S17" i="11"/>
  <c r="R17" i="11"/>
  <c r="Q17" i="11"/>
  <c r="P17" i="11"/>
  <c r="T16" i="11"/>
  <c r="S16" i="11"/>
  <c r="R16" i="11"/>
  <c r="Q16" i="11"/>
  <c r="O16" i="11"/>
  <c r="P16" i="11" s="1"/>
  <c r="T15" i="11"/>
  <c r="S15" i="11"/>
  <c r="R15" i="11"/>
  <c r="Q15" i="11"/>
  <c r="P15" i="11"/>
  <c r="T14" i="11"/>
  <c r="S14" i="11"/>
  <c r="R14" i="11"/>
  <c r="Q14" i="11"/>
  <c r="P14" i="11"/>
  <c r="T13" i="11"/>
  <c r="S13" i="11"/>
  <c r="R13" i="11"/>
  <c r="Q13" i="11"/>
  <c r="P13" i="11"/>
  <c r="Y12" i="11"/>
  <c r="U11" i="11"/>
  <c r="V11" i="11" s="1"/>
  <c r="Y11" i="11" s="1"/>
  <c r="Z11" i="11" s="1"/>
  <c r="U10" i="11"/>
  <c r="V10" i="11" s="1"/>
  <c r="Y10" i="11" s="1"/>
  <c r="AA10" i="11" s="1"/>
  <c r="U9" i="11"/>
  <c r="V9" i="11" s="1"/>
  <c r="Y9" i="11" s="1"/>
  <c r="Z9" i="11" s="1"/>
  <c r="U8" i="11"/>
  <c r="V8" i="11" s="1"/>
  <c r="Y8" i="11" s="1"/>
  <c r="AA8" i="11" s="1"/>
  <c r="U7" i="11"/>
  <c r="V7" i="11" s="1"/>
  <c r="Y7" i="11" s="1"/>
  <c r="U6" i="11"/>
  <c r="V6" i="11" s="1"/>
  <c r="Y6" i="11" s="1"/>
  <c r="U5" i="11"/>
  <c r="V5" i="11" s="1"/>
  <c r="Y5" i="11" s="1"/>
  <c r="K22" i="10"/>
  <c r="K23" i="10" s="1"/>
  <c r="E22" i="10"/>
  <c r="T21" i="10"/>
  <c r="S21" i="10"/>
  <c r="R21" i="10"/>
  <c r="Q21" i="10"/>
  <c r="P21" i="10"/>
  <c r="T20" i="10"/>
  <c r="S20" i="10"/>
  <c r="R20" i="10"/>
  <c r="Q20" i="10"/>
  <c r="O20" i="10"/>
  <c r="P20" i="10" s="1"/>
  <c r="T19" i="10"/>
  <c r="S19" i="10"/>
  <c r="R19" i="10"/>
  <c r="Q19" i="10"/>
  <c r="O19" i="10"/>
  <c r="P19" i="10" s="1"/>
  <c r="T18" i="10"/>
  <c r="S18" i="10"/>
  <c r="R18" i="10"/>
  <c r="Q18" i="10"/>
  <c r="P18" i="10"/>
  <c r="T17" i="10"/>
  <c r="S17" i="10"/>
  <c r="R17" i="10"/>
  <c r="Q17" i="10"/>
  <c r="P17" i="10"/>
  <c r="T16" i="10"/>
  <c r="S16" i="10"/>
  <c r="R16" i="10"/>
  <c r="Q16" i="10"/>
  <c r="P16" i="10"/>
  <c r="T15" i="10"/>
  <c r="S15" i="10"/>
  <c r="R15" i="10"/>
  <c r="Q15" i="10"/>
  <c r="O15" i="10"/>
  <c r="P15" i="10" s="1"/>
  <c r="T14" i="10"/>
  <c r="S14" i="10"/>
  <c r="R14" i="10"/>
  <c r="Q14" i="10"/>
  <c r="P14" i="10"/>
  <c r="T11" i="10"/>
  <c r="S11" i="10"/>
  <c r="R11" i="10"/>
  <c r="Q11" i="10"/>
  <c r="P11" i="10"/>
  <c r="T10" i="10"/>
  <c r="S10" i="10"/>
  <c r="R10" i="10"/>
  <c r="Q10" i="10"/>
  <c r="O10" i="10"/>
  <c r="P10" i="10" s="1"/>
  <c r="T9" i="10"/>
  <c r="S9" i="10"/>
  <c r="R9" i="10"/>
  <c r="Q9" i="10"/>
  <c r="O9" i="10"/>
  <c r="P9" i="10" s="1"/>
  <c r="T8" i="10"/>
  <c r="S8" i="10"/>
  <c r="R8" i="10"/>
  <c r="Q8" i="10"/>
  <c r="O8" i="10"/>
  <c r="P8" i="10" s="1"/>
  <c r="T7" i="10"/>
  <c r="S7" i="10"/>
  <c r="R7" i="10"/>
  <c r="Q7" i="10"/>
  <c r="O7" i="10"/>
  <c r="P7" i="10" s="1"/>
  <c r="T6" i="10"/>
  <c r="S6" i="10"/>
  <c r="R6" i="10"/>
  <c r="Q6" i="10"/>
  <c r="O6" i="10"/>
  <c r="P6" i="10" s="1"/>
  <c r="T4" i="10"/>
  <c r="S4" i="10"/>
  <c r="R4" i="10"/>
  <c r="Q4" i="10"/>
  <c r="P4" i="10"/>
  <c r="K24" i="9"/>
  <c r="K25" i="9" s="1"/>
  <c r="E24" i="9"/>
  <c r="E25" i="9" s="1"/>
  <c r="T23" i="9"/>
  <c r="S23" i="9"/>
  <c r="R23" i="9"/>
  <c r="Q23" i="9"/>
  <c r="P23" i="9"/>
  <c r="T22" i="9"/>
  <c r="S22" i="9"/>
  <c r="R22" i="9"/>
  <c r="Q22" i="9"/>
  <c r="O22" i="9"/>
  <c r="P22" i="9" s="1"/>
  <c r="T21" i="9"/>
  <c r="S21" i="9"/>
  <c r="R21" i="9"/>
  <c r="Q21" i="9"/>
  <c r="O21" i="9"/>
  <c r="P21" i="9" s="1"/>
  <c r="T20" i="9"/>
  <c r="S20" i="9"/>
  <c r="R20" i="9"/>
  <c r="Q20" i="9"/>
  <c r="O20" i="9"/>
  <c r="P20" i="9" s="1"/>
  <c r="T19" i="9"/>
  <c r="S19" i="9"/>
  <c r="R19" i="9"/>
  <c r="Q19" i="9"/>
  <c r="P19" i="9"/>
  <c r="T18" i="9"/>
  <c r="S18" i="9"/>
  <c r="R18" i="9"/>
  <c r="Q18" i="9"/>
  <c r="O18" i="9"/>
  <c r="P18" i="9" s="1"/>
  <c r="T17" i="9"/>
  <c r="S17" i="9"/>
  <c r="R17" i="9"/>
  <c r="Q17" i="9"/>
  <c r="P17" i="9"/>
  <c r="T16" i="9"/>
  <c r="S16" i="9"/>
  <c r="R16" i="9"/>
  <c r="Q16" i="9"/>
  <c r="O16" i="9"/>
  <c r="P16" i="9" s="1"/>
  <c r="T15" i="9"/>
  <c r="S15" i="9"/>
  <c r="R15" i="9"/>
  <c r="Q15" i="9"/>
  <c r="P15" i="9"/>
  <c r="T14" i="9"/>
  <c r="S14" i="9"/>
  <c r="R14" i="9"/>
  <c r="Q14" i="9"/>
  <c r="P14" i="9"/>
  <c r="T13" i="9"/>
  <c r="S13" i="9"/>
  <c r="R13" i="9"/>
  <c r="Q13" i="9"/>
  <c r="P13" i="9"/>
  <c r="T12" i="9"/>
  <c r="R12" i="9"/>
  <c r="Q12" i="9"/>
  <c r="O12" i="9"/>
  <c r="P12" i="9" s="1"/>
  <c r="T11" i="9"/>
  <c r="R11" i="9"/>
  <c r="Q11" i="9"/>
  <c r="O11" i="9"/>
  <c r="P11" i="9" s="1"/>
  <c r="T10" i="9"/>
  <c r="R10" i="9"/>
  <c r="Q10" i="9"/>
  <c r="O10" i="9"/>
  <c r="P10" i="9" s="1"/>
  <c r="T9" i="9"/>
  <c r="R9" i="9"/>
  <c r="Q9" i="9"/>
  <c r="O9" i="9"/>
  <c r="P9" i="9" s="1"/>
  <c r="U7" i="9"/>
  <c r="V7" i="9" s="1"/>
  <c r="Y7" i="9" s="1"/>
  <c r="U6" i="9"/>
  <c r="V6" i="9" s="1"/>
  <c r="U5" i="9"/>
  <c r="V5" i="9" s="1"/>
  <c r="Y5" i="9" s="1"/>
  <c r="U4" i="9"/>
  <c r="V4" i="9" s="1"/>
  <c r="Y4" i="9" s="1"/>
  <c r="K20" i="8"/>
  <c r="E20" i="8"/>
  <c r="E21" i="8" s="1"/>
  <c r="T19" i="8"/>
  <c r="S19" i="8"/>
  <c r="R19" i="8"/>
  <c r="Q19" i="8"/>
  <c r="P19" i="8"/>
  <c r="T18" i="8"/>
  <c r="S18" i="8"/>
  <c r="R18" i="8"/>
  <c r="Q18" i="8"/>
  <c r="O18" i="8"/>
  <c r="P18" i="8" s="1"/>
  <c r="T17" i="8"/>
  <c r="S17" i="8"/>
  <c r="R17" i="8"/>
  <c r="Q17" i="8"/>
  <c r="P17" i="8"/>
  <c r="T16" i="8"/>
  <c r="S16" i="8"/>
  <c r="R16" i="8"/>
  <c r="Q16" i="8"/>
  <c r="P16" i="8"/>
  <c r="T15" i="8"/>
  <c r="S15" i="8"/>
  <c r="R15" i="8"/>
  <c r="Q15" i="8"/>
  <c r="P15" i="8"/>
  <c r="T14" i="8"/>
  <c r="S14" i="8"/>
  <c r="R14" i="8"/>
  <c r="Q14" i="8"/>
  <c r="P14" i="8"/>
  <c r="T13" i="8"/>
  <c r="S13" i="8"/>
  <c r="R13" i="8"/>
  <c r="Q13" i="8"/>
  <c r="O13" i="8"/>
  <c r="P13" i="8" s="1"/>
  <c r="T12" i="8"/>
  <c r="S12" i="8"/>
  <c r="R12" i="8"/>
  <c r="Q12" i="8"/>
  <c r="O12" i="8"/>
  <c r="P12" i="8" s="1"/>
  <c r="T11" i="8"/>
  <c r="S11" i="8"/>
  <c r="R11" i="8"/>
  <c r="Q11" i="8"/>
  <c r="O11" i="8"/>
  <c r="P11" i="8" s="1"/>
  <c r="T10" i="8"/>
  <c r="R10" i="8"/>
  <c r="Q10" i="8"/>
  <c r="O10" i="8"/>
  <c r="P10" i="8" s="1"/>
  <c r="T9" i="8"/>
  <c r="R9" i="8"/>
  <c r="Q9" i="8"/>
  <c r="O9" i="8"/>
  <c r="P9" i="8" s="1"/>
  <c r="T8" i="8"/>
  <c r="R8" i="8"/>
  <c r="Q8" i="8"/>
  <c r="O8" i="8"/>
  <c r="P8" i="8" s="1"/>
  <c r="T7" i="8"/>
  <c r="R7" i="8"/>
  <c r="Q7" i="8"/>
  <c r="O7" i="8"/>
  <c r="P7" i="8" s="1"/>
  <c r="Y6" i="8"/>
  <c r="U5" i="8"/>
  <c r="V5" i="8" s="1"/>
  <c r="Y5" i="8" s="1"/>
  <c r="Z5" i="8" s="1"/>
  <c r="U4" i="8"/>
  <c r="V4" i="8" s="1"/>
  <c r="Y4" i="8" s="1"/>
  <c r="K26" i="7"/>
  <c r="K27" i="7" s="1"/>
  <c r="E26" i="7"/>
  <c r="E27" i="7" s="1"/>
  <c r="T25" i="7"/>
  <c r="S25" i="7"/>
  <c r="R25" i="7"/>
  <c r="Q25" i="7"/>
  <c r="P25" i="7"/>
  <c r="T24" i="7"/>
  <c r="S24" i="7"/>
  <c r="R24" i="7"/>
  <c r="Q24" i="7"/>
  <c r="P24" i="7"/>
  <c r="T23" i="7"/>
  <c r="S23" i="7"/>
  <c r="R23" i="7"/>
  <c r="Q23" i="7"/>
  <c r="P23" i="7"/>
  <c r="T22" i="7"/>
  <c r="S22" i="7"/>
  <c r="R22" i="7"/>
  <c r="Q22" i="7"/>
  <c r="P22" i="7"/>
  <c r="T21" i="7"/>
  <c r="S21" i="7"/>
  <c r="R21" i="7"/>
  <c r="Q21" i="7"/>
  <c r="P21" i="7"/>
  <c r="T20" i="7"/>
  <c r="S20" i="7"/>
  <c r="R20" i="7"/>
  <c r="Q20" i="7"/>
  <c r="P20" i="7"/>
  <c r="T19" i="7"/>
  <c r="S19" i="7"/>
  <c r="R19" i="7"/>
  <c r="Q19" i="7"/>
  <c r="O19" i="7"/>
  <c r="P19" i="7" s="1"/>
  <c r="T18" i="7"/>
  <c r="S18" i="7"/>
  <c r="R18" i="7"/>
  <c r="Q18" i="7"/>
  <c r="P18" i="7"/>
  <c r="T17" i="7"/>
  <c r="S17" i="7"/>
  <c r="R17" i="7"/>
  <c r="Q17" i="7"/>
  <c r="P17" i="7"/>
  <c r="T16" i="7"/>
  <c r="S16" i="7"/>
  <c r="R16" i="7"/>
  <c r="Q16" i="7"/>
  <c r="P16" i="7"/>
  <c r="T15" i="7"/>
  <c r="S15" i="7"/>
  <c r="R15" i="7"/>
  <c r="Q15" i="7"/>
  <c r="P15" i="7"/>
  <c r="U13" i="7"/>
  <c r="V13" i="7" s="1"/>
  <c r="P11" i="7"/>
  <c r="U11" i="7" s="1"/>
  <c r="V11" i="7" s="1"/>
  <c r="Y11" i="7" s="1"/>
  <c r="P10" i="7"/>
  <c r="U10" i="7" s="1"/>
  <c r="V10" i="7" s="1"/>
  <c r="Y10" i="7" s="1"/>
  <c r="U9" i="7"/>
  <c r="V9" i="7" s="1"/>
  <c r="Y9" i="7" s="1"/>
  <c r="Z9" i="7" s="1"/>
  <c r="P8" i="7"/>
  <c r="U8" i="7" s="1"/>
  <c r="V8" i="7" s="1"/>
  <c r="Y8" i="7" s="1"/>
  <c r="AA8" i="7" s="1"/>
  <c r="U7" i="7"/>
  <c r="V7" i="7" s="1"/>
  <c r="Y7" i="7" s="1"/>
  <c r="P6" i="7"/>
  <c r="U6" i="7" s="1"/>
  <c r="V6" i="7" s="1"/>
  <c r="U5" i="7"/>
  <c r="V5" i="7" s="1"/>
  <c r="Y5" i="7" s="1"/>
  <c r="U4" i="7"/>
  <c r="V4" i="7" s="1"/>
  <c r="T17" i="6"/>
  <c r="S17" i="6"/>
  <c r="R17" i="6"/>
  <c r="Q17" i="6"/>
  <c r="P17" i="6"/>
  <c r="T16" i="6"/>
  <c r="S16" i="6"/>
  <c r="R16" i="6"/>
  <c r="Q16" i="6"/>
  <c r="O16" i="6"/>
  <c r="P16" i="6" s="1"/>
  <c r="T15" i="6"/>
  <c r="S15" i="6"/>
  <c r="R15" i="6"/>
  <c r="Q15" i="6"/>
  <c r="O15" i="6"/>
  <c r="P15" i="6" s="1"/>
  <c r="T14" i="6"/>
  <c r="S14" i="6"/>
  <c r="R14" i="6"/>
  <c r="Q14" i="6"/>
  <c r="O14" i="6"/>
  <c r="P14" i="6" s="1"/>
  <c r="T13" i="6"/>
  <c r="R13" i="6"/>
  <c r="Q13" i="6"/>
  <c r="O13" i="6"/>
  <c r="P13" i="6" s="1"/>
  <c r="T12" i="6"/>
  <c r="S12" i="6"/>
  <c r="R12" i="6"/>
  <c r="Q12" i="6"/>
  <c r="V11" i="6"/>
  <c r="Y11" i="6" s="1"/>
  <c r="Z11" i="6" s="1"/>
  <c r="U10" i="6"/>
  <c r="V10" i="6" s="1"/>
  <c r="U9" i="6"/>
  <c r="V9" i="6" s="1"/>
  <c r="Y9" i="6" s="1"/>
  <c r="U8" i="6"/>
  <c r="V8" i="6" s="1"/>
  <c r="Y8" i="6" s="1"/>
  <c r="U7" i="6"/>
  <c r="V7" i="6" s="1"/>
  <c r="Y7" i="6" s="1"/>
  <c r="AA7" i="6" s="1"/>
  <c r="U6" i="6"/>
  <c r="V6" i="6" s="1"/>
  <c r="U5" i="6"/>
  <c r="V5" i="6" s="1"/>
  <c r="Y5" i="6" s="1"/>
  <c r="K47" i="5"/>
  <c r="K48" i="5" s="1"/>
  <c r="E47" i="5"/>
  <c r="E48" i="5" s="1"/>
  <c r="T46" i="5"/>
  <c r="S46" i="5"/>
  <c r="R46" i="5"/>
  <c r="Q46" i="5"/>
  <c r="P46" i="5"/>
  <c r="T45" i="5"/>
  <c r="S45" i="5"/>
  <c r="R45" i="5"/>
  <c r="Q45" i="5"/>
  <c r="O45" i="5"/>
  <c r="P45" i="5" s="1"/>
  <c r="T44" i="5"/>
  <c r="S44" i="5"/>
  <c r="R44" i="5"/>
  <c r="Q44" i="5"/>
  <c r="P44" i="5"/>
  <c r="T42" i="5"/>
  <c r="S42" i="5"/>
  <c r="R42" i="5"/>
  <c r="Q42" i="5"/>
  <c r="P42" i="5"/>
  <c r="T41" i="5"/>
  <c r="S41" i="5"/>
  <c r="R41" i="5"/>
  <c r="Q41" i="5"/>
  <c r="P41" i="5"/>
  <c r="T40" i="5"/>
  <c r="S40" i="5"/>
  <c r="R40" i="5"/>
  <c r="Q40" i="5"/>
  <c r="P40" i="5"/>
  <c r="T33" i="5"/>
  <c r="S33" i="5"/>
  <c r="R33" i="5"/>
  <c r="Q33" i="5"/>
  <c r="P33" i="5"/>
  <c r="T32" i="5"/>
  <c r="S32" i="5"/>
  <c r="R32" i="5"/>
  <c r="Q32" i="5"/>
  <c r="O32" i="5"/>
  <c r="P32" i="5" s="1"/>
  <c r="T31" i="5"/>
  <c r="S31" i="5"/>
  <c r="R31" i="5"/>
  <c r="Q31" i="5"/>
  <c r="O31" i="5"/>
  <c r="P31" i="5" s="1"/>
  <c r="Y30" i="5"/>
  <c r="T29" i="5"/>
  <c r="S29" i="5"/>
  <c r="R29" i="5"/>
  <c r="Q29" i="5"/>
  <c r="P29" i="5"/>
  <c r="T28" i="5"/>
  <c r="S28" i="5"/>
  <c r="Q28" i="5"/>
  <c r="P28" i="5"/>
  <c r="T27" i="5"/>
  <c r="S27" i="5"/>
  <c r="Q27" i="5"/>
  <c r="T25" i="5"/>
  <c r="S25" i="5"/>
  <c r="R25" i="5"/>
  <c r="Q25" i="5"/>
  <c r="T24" i="5"/>
  <c r="S24" i="5"/>
  <c r="R24" i="5"/>
  <c r="Q24" i="5"/>
  <c r="T23" i="5"/>
  <c r="S23" i="5"/>
  <c r="R23" i="5"/>
  <c r="Q23" i="5"/>
  <c r="P23" i="5"/>
  <c r="T22" i="5"/>
  <c r="R22" i="5"/>
  <c r="Q22" i="5"/>
  <c r="T21" i="5"/>
  <c r="R21" i="5"/>
  <c r="Q21" i="5"/>
  <c r="T20" i="5"/>
  <c r="Q20" i="5"/>
  <c r="T19" i="5"/>
  <c r="Q19" i="5"/>
  <c r="T18" i="5"/>
  <c r="R18" i="5"/>
  <c r="Q18" i="5"/>
  <c r="T17" i="5"/>
  <c r="R17" i="5"/>
  <c r="Q17" i="5"/>
  <c r="Y16" i="5"/>
  <c r="AA16" i="5" s="1"/>
  <c r="N16" i="5"/>
  <c r="Y15" i="5"/>
  <c r="AA15" i="5" s="1"/>
  <c r="T11" i="5"/>
  <c r="S11" i="5"/>
  <c r="R11" i="5"/>
  <c r="Q11" i="5"/>
  <c r="P11" i="5"/>
  <c r="T10" i="5"/>
  <c r="S10" i="5"/>
  <c r="R10" i="5"/>
  <c r="Q10" i="5"/>
  <c r="P10" i="5"/>
  <c r="R9" i="5"/>
  <c r="O9" i="5"/>
  <c r="T8" i="5"/>
  <c r="S8" i="5"/>
  <c r="R8" i="5"/>
  <c r="Q8" i="5"/>
  <c r="P8" i="5"/>
  <c r="T7" i="5"/>
  <c r="S7" i="5"/>
  <c r="R7" i="5"/>
  <c r="Q7" i="5"/>
  <c r="P7" i="5"/>
  <c r="U4" i="5"/>
  <c r="V4" i="5" s="1"/>
  <c r="B22" i="2"/>
  <c r="B19" i="2"/>
  <c r="B18" i="2"/>
  <c r="B16" i="2"/>
  <c r="B15" i="2"/>
  <c r="B14" i="2"/>
  <c r="B12" i="2"/>
  <c r="B9" i="2"/>
  <c r="AA28" i="19" l="1"/>
  <c r="U9" i="18"/>
  <c r="V9" i="18" s="1"/>
  <c r="U29" i="16"/>
  <c r="V29" i="16" s="1"/>
  <c r="J32" i="13"/>
  <c r="Z16" i="5"/>
  <c r="U17" i="19"/>
  <c r="V17" i="19" s="1"/>
  <c r="Y17" i="19" s="1"/>
  <c r="U8" i="18"/>
  <c r="V8" i="18" s="1"/>
  <c r="Z22" i="19"/>
  <c r="U13" i="19"/>
  <c r="V13" i="19" s="1"/>
  <c r="Y13" i="19" s="1"/>
  <c r="U46" i="5"/>
  <c r="V46" i="5" s="1"/>
  <c r="Y46" i="5" s="1"/>
  <c r="U25" i="7"/>
  <c r="V25" i="7" s="1"/>
  <c r="Y25" i="7" s="1"/>
  <c r="AA25" i="7" s="1"/>
  <c r="U13" i="9"/>
  <c r="V13" i="9" s="1"/>
  <c r="Y13" i="9" s="1"/>
  <c r="Z13" i="9" s="1"/>
  <c r="U16" i="9"/>
  <c r="V16" i="9" s="1"/>
  <c r="Y16" i="9" s="1"/>
  <c r="Z16" i="9" s="1"/>
  <c r="U17" i="9"/>
  <c r="V17" i="9" s="1"/>
  <c r="Y17" i="9" s="1"/>
  <c r="U14" i="10"/>
  <c r="V14" i="10" s="1"/>
  <c r="Y14" i="10" s="1"/>
  <c r="Z14" i="10" s="1"/>
  <c r="U16" i="11"/>
  <c r="V16" i="11" s="1"/>
  <c r="Y16" i="11" s="1"/>
  <c r="Z16" i="11" s="1"/>
  <c r="U32" i="16"/>
  <c r="V32" i="16" s="1"/>
  <c r="Y32" i="16" s="1"/>
  <c r="U25" i="17"/>
  <c r="V25" i="17" s="1"/>
  <c r="Y25" i="17" s="1"/>
  <c r="Z25" i="17" s="1"/>
  <c r="U26" i="17"/>
  <c r="V26" i="17" s="1"/>
  <c r="Y26" i="17" s="1"/>
  <c r="AA26" i="17" s="1"/>
  <c r="U29" i="17"/>
  <c r="V29" i="17" s="1"/>
  <c r="U33" i="17"/>
  <c r="V33" i="17" s="1"/>
  <c r="Y33" i="17" s="1"/>
  <c r="U14" i="18"/>
  <c r="V14" i="18" s="1"/>
  <c r="Y14" i="18" s="1"/>
  <c r="Z14" i="18" s="1"/>
  <c r="U24" i="18"/>
  <c r="V24" i="18" s="1"/>
  <c r="Y24" i="18" s="1"/>
  <c r="Z24" i="18" s="1"/>
  <c r="U9" i="9"/>
  <c r="V9" i="9" s="1"/>
  <c r="Y9" i="9" s="1"/>
  <c r="Z9" i="9" s="1"/>
  <c r="U20" i="19"/>
  <c r="V20" i="19" s="1"/>
  <c r="Y20" i="19" s="1"/>
  <c r="U7" i="19"/>
  <c r="V7" i="19" s="1"/>
  <c r="Y7" i="19" s="1"/>
  <c r="AA7" i="19" s="1"/>
  <c r="U7" i="5"/>
  <c r="V7" i="5" s="1"/>
  <c r="Y7" i="5" s="1"/>
  <c r="U44" i="5"/>
  <c r="V44" i="5" s="1"/>
  <c r="Y44" i="5" s="1"/>
  <c r="Z44" i="5" s="1"/>
  <c r="U15" i="8"/>
  <c r="V15" i="8" s="1"/>
  <c r="Y15" i="8" s="1"/>
  <c r="Z15" i="8" s="1"/>
  <c r="U6" i="12"/>
  <c r="V6" i="12" s="1"/>
  <c r="Y6" i="12" s="1"/>
  <c r="Z6" i="12" s="1"/>
  <c r="U7" i="12"/>
  <c r="V7" i="12" s="1"/>
  <c r="Y7" i="12" s="1"/>
  <c r="Z7" i="12" s="1"/>
  <c r="U8" i="12"/>
  <c r="V8" i="12" s="1"/>
  <c r="Y8" i="12" s="1"/>
  <c r="Z8" i="12" s="1"/>
  <c r="U9" i="12"/>
  <c r="V9" i="12" s="1"/>
  <c r="Y9" i="12" s="1"/>
  <c r="AA9" i="12" s="1"/>
  <c r="U11" i="12"/>
  <c r="V11" i="12" s="1"/>
  <c r="Y11" i="12" s="1"/>
  <c r="AA11" i="12" s="1"/>
  <c r="U12" i="12"/>
  <c r="V12" i="12" s="1"/>
  <c r="Y12" i="12" s="1"/>
  <c r="Z12" i="12" s="1"/>
  <c r="U13" i="12"/>
  <c r="V13" i="12" s="1"/>
  <c r="Y13" i="12" s="1"/>
  <c r="AA13" i="12" s="1"/>
  <c r="U14" i="12"/>
  <c r="V14" i="12" s="1"/>
  <c r="Y14" i="12" s="1"/>
  <c r="U15" i="12"/>
  <c r="V15" i="12" s="1"/>
  <c r="Y15" i="12" s="1"/>
  <c r="Z15" i="12" s="1"/>
  <c r="U16" i="12"/>
  <c r="V16" i="12" s="1"/>
  <c r="Y16" i="12" s="1"/>
  <c r="AA16" i="12" s="1"/>
  <c r="U17" i="12"/>
  <c r="V17" i="12" s="1"/>
  <c r="Y17" i="12" s="1"/>
  <c r="Z17" i="12" s="1"/>
  <c r="U13" i="14"/>
  <c r="V13" i="14" s="1"/>
  <c r="Y13" i="14" s="1"/>
  <c r="AA13" i="14" s="1"/>
  <c r="U7" i="15"/>
  <c r="V7" i="15" s="1"/>
  <c r="U15" i="18"/>
  <c r="V15" i="18" s="1"/>
  <c r="Y15" i="18" s="1"/>
  <c r="AA15" i="18" s="1"/>
  <c r="Z7" i="19"/>
  <c r="U8" i="5"/>
  <c r="V8" i="5" s="1"/>
  <c r="Y8" i="5" s="1"/>
  <c r="Z8" i="5" s="1"/>
  <c r="U18" i="5"/>
  <c r="V18" i="5" s="1"/>
  <c r="Y18" i="5" s="1"/>
  <c r="AA18" i="5" s="1"/>
  <c r="U40" i="5"/>
  <c r="V40" i="5" s="1"/>
  <c r="Y40" i="5" s="1"/>
  <c r="AA40" i="5" s="1"/>
  <c r="U12" i="8"/>
  <c r="V12" i="8" s="1"/>
  <c r="Y12" i="8" s="1"/>
  <c r="Z12" i="8" s="1"/>
  <c r="U16" i="8"/>
  <c r="V16" i="8" s="1"/>
  <c r="Y16" i="8" s="1"/>
  <c r="Z16" i="8" s="1"/>
  <c r="U13" i="11"/>
  <c r="V13" i="11" s="1"/>
  <c r="Y13" i="11" s="1"/>
  <c r="AA13" i="11" s="1"/>
  <c r="U21" i="11"/>
  <c r="V21" i="11" s="1"/>
  <c r="Y21" i="11" s="1"/>
  <c r="Z21" i="11" s="1"/>
  <c r="U8" i="14"/>
  <c r="V8" i="14" s="1"/>
  <c r="Y8" i="14" s="1"/>
  <c r="AA8" i="14" s="1"/>
  <c r="U8" i="15"/>
  <c r="V8" i="15" s="1"/>
  <c r="U9" i="16"/>
  <c r="V9" i="16" s="1"/>
  <c r="Y9" i="16" s="1"/>
  <c r="AA9" i="16" s="1"/>
  <c r="U19" i="5"/>
  <c r="V19" i="5" s="1"/>
  <c r="Y19" i="5" s="1"/>
  <c r="AA19" i="5" s="1"/>
  <c r="U24" i="5"/>
  <c r="V24" i="5" s="1"/>
  <c r="Y24" i="5" s="1"/>
  <c r="AA24" i="5" s="1"/>
  <c r="U18" i="7"/>
  <c r="V18" i="7" s="1"/>
  <c r="Y18" i="7" s="1"/>
  <c r="Z18" i="7" s="1"/>
  <c r="U22" i="7"/>
  <c r="V22" i="7" s="1"/>
  <c r="Y22" i="7" s="1"/>
  <c r="AA22" i="7" s="1"/>
  <c r="U9" i="17"/>
  <c r="V9" i="17" s="1"/>
  <c r="Y9" i="17" s="1"/>
  <c r="AA9" i="17" s="1"/>
  <c r="U23" i="17"/>
  <c r="V23" i="17" s="1"/>
  <c r="Y23" i="17" s="1"/>
  <c r="Z23" i="17" s="1"/>
  <c r="U27" i="17"/>
  <c r="V27" i="17" s="1"/>
  <c r="Y27" i="17" s="1"/>
  <c r="AA27" i="17" s="1"/>
  <c r="U22" i="18"/>
  <c r="V22" i="18" s="1"/>
  <c r="Y22" i="18" s="1"/>
  <c r="Z22" i="18" s="1"/>
  <c r="U19" i="19"/>
  <c r="V19" i="19" s="1"/>
  <c r="Y19" i="19" s="1"/>
  <c r="AA19" i="19" s="1"/>
  <c r="U27" i="19"/>
  <c r="V27" i="19" s="1"/>
  <c r="U14" i="6"/>
  <c r="V14" i="6" s="1"/>
  <c r="U9" i="10"/>
  <c r="V9" i="10" s="1"/>
  <c r="Y9" i="10" s="1"/>
  <c r="AA9" i="10" s="1"/>
  <c r="U15" i="10"/>
  <c r="V15" i="10" s="1"/>
  <c r="Y15" i="10" s="1"/>
  <c r="Z15" i="10" s="1"/>
  <c r="U37" i="16"/>
  <c r="V37" i="16" s="1"/>
  <c r="Y37" i="16" s="1"/>
  <c r="Z37" i="16" s="1"/>
  <c r="U14" i="19"/>
  <c r="V14" i="19" s="1"/>
  <c r="Y14" i="19" s="1"/>
  <c r="AA14" i="19" s="1"/>
  <c r="U10" i="5"/>
  <c r="V10" i="5" s="1"/>
  <c r="Y10" i="5" s="1"/>
  <c r="Z10" i="5" s="1"/>
  <c r="U20" i="5"/>
  <c r="V20" i="5" s="1"/>
  <c r="Y20" i="5" s="1"/>
  <c r="AA20" i="5" s="1"/>
  <c r="U14" i="13"/>
  <c r="V14" i="13" s="1"/>
  <c r="Y14" i="13" s="1"/>
  <c r="AA14" i="13" s="1"/>
  <c r="U18" i="13"/>
  <c r="V18" i="13" s="1"/>
  <c r="Y18" i="13" s="1"/>
  <c r="AA18" i="13" s="1"/>
  <c r="U20" i="13"/>
  <c r="V20" i="13" s="1"/>
  <c r="Y20" i="13" s="1"/>
  <c r="Z20" i="13" s="1"/>
  <c r="U26" i="13"/>
  <c r="V26" i="13" s="1"/>
  <c r="Y26" i="13" s="1"/>
  <c r="AA26" i="13" s="1"/>
  <c r="U27" i="13"/>
  <c r="V27" i="13" s="1"/>
  <c r="Y27" i="13" s="1"/>
  <c r="Z27" i="13" s="1"/>
  <c r="U28" i="13"/>
  <c r="V28" i="13" s="1"/>
  <c r="Y28" i="13" s="1"/>
  <c r="AA28" i="13" s="1"/>
  <c r="U33" i="16"/>
  <c r="V33" i="16" s="1"/>
  <c r="Y33" i="16" s="1"/>
  <c r="Z33" i="16" s="1"/>
  <c r="U11" i="5"/>
  <c r="V11" i="5" s="1"/>
  <c r="Y11" i="5" s="1"/>
  <c r="Z11" i="5" s="1"/>
  <c r="U21" i="5"/>
  <c r="V21" i="5" s="1"/>
  <c r="Y21" i="5" s="1"/>
  <c r="Z21" i="5" s="1"/>
  <c r="U25" i="5"/>
  <c r="V25" i="5" s="1"/>
  <c r="Y25" i="5" s="1"/>
  <c r="AA25" i="5" s="1"/>
  <c r="U31" i="5"/>
  <c r="V31" i="5" s="1"/>
  <c r="Y31" i="5" s="1"/>
  <c r="AA31" i="5" s="1"/>
  <c r="U45" i="5"/>
  <c r="V45" i="5" s="1"/>
  <c r="Y45" i="5" s="1"/>
  <c r="AA45" i="5" s="1"/>
  <c r="U15" i="6"/>
  <c r="V15" i="6" s="1"/>
  <c r="Y15" i="6" s="1"/>
  <c r="Z15" i="6" s="1"/>
  <c r="U15" i="7"/>
  <c r="V15" i="7" s="1"/>
  <c r="Y15" i="7" s="1"/>
  <c r="Z15" i="7" s="1"/>
  <c r="U23" i="7"/>
  <c r="V23" i="7" s="1"/>
  <c r="Y23" i="7" s="1"/>
  <c r="Z23" i="7" s="1"/>
  <c r="U10" i="8"/>
  <c r="V10" i="8" s="1"/>
  <c r="Y10" i="8" s="1"/>
  <c r="AA10" i="8" s="1"/>
  <c r="U13" i="8"/>
  <c r="V13" i="8" s="1"/>
  <c r="Y13" i="8" s="1"/>
  <c r="AA13" i="8" s="1"/>
  <c r="U4" i="10"/>
  <c r="V4" i="10" s="1"/>
  <c r="U10" i="10"/>
  <c r="V10" i="10" s="1"/>
  <c r="Y10" i="10" s="1"/>
  <c r="AA10" i="10" s="1"/>
  <c r="U15" i="14"/>
  <c r="V15" i="14" s="1"/>
  <c r="Y15" i="14" s="1"/>
  <c r="Z15" i="14" s="1"/>
  <c r="U13" i="15"/>
  <c r="V13" i="15" s="1"/>
  <c r="Y13" i="15" s="1"/>
  <c r="AA13" i="15" s="1"/>
  <c r="U27" i="16"/>
  <c r="V27" i="16" s="1"/>
  <c r="Y27" i="16" s="1"/>
  <c r="AA27" i="16" s="1"/>
  <c r="Y31" i="16"/>
  <c r="AA31" i="16" s="1"/>
  <c r="U34" i="16"/>
  <c r="V34" i="16" s="1"/>
  <c r="Y34" i="16" s="1"/>
  <c r="Z34" i="16" s="1"/>
  <c r="U13" i="17"/>
  <c r="V13" i="17" s="1"/>
  <c r="Y13" i="17" s="1"/>
  <c r="AA13" i="17" s="1"/>
  <c r="U10" i="18"/>
  <c r="V10" i="18" s="1"/>
  <c r="U11" i="19"/>
  <c r="V11" i="19" s="1"/>
  <c r="Y11" i="19" s="1"/>
  <c r="Z11" i="19" s="1"/>
  <c r="U9" i="5"/>
  <c r="V9" i="5" s="1"/>
  <c r="U22" i="5"/>
  <c r="V22" i="5" s="1"/>
  <c r="Y22" i="5" s="1"/>
  <c r="Z22" i="5" s="1"/>
  <c r="Y26" i="5"/>
  <c r="Z26" i="5" s="1"/>
  <c r="U32" i="5"/>
  <c r="V32" i="5" s="1"/>
  <c r="Y32" i="5" s="1"/>
  <c r="Z32" i="5" s="1"/>
  <c r="U42" i="5"/>
  <c r="V42" i="5" s="1"/>
  <c r="Y42" i="5" s="1"/>
  <c r="AA42" i="5" s="1"/>
  <c r="U12" i="6"/>
  <c r="V12" i="6" s="1"/>
  <c r="Y12" i="6" s="1"/>
  <c r="AA12" i="6" s="1"/>
  <c r="U16" i="6"/>
  <c r="V16" i="6" s="1"/>
  <c r="Y16" i="6" s="1"/>
  <c r="U17" i="10"/>
  <c r="V17" i="10" s="1"/>
  <c r="Y17" i="10" s="1"/>
  <c r="AA17" i="10" s="1"/>
  <c r="U15" i="11"/>
  <c r="V15" i="11" s="1"/>
  <c r="Y15" i="11" s="1"/>
  <c r="Z15" i="11" s="1"/>
  <c r="U18" i="11"/>
  <c r="V18" i="11" s="1"/>
  <c r="Y18" i="11" s="1"/>
  <c r="AA18" i="11" s="1"/>
  <c r="U19" i="11"/>
  <c r="V19" i="11" s="1"/>
  <c r="Y19" i="11" s="1"/>
  <c r="AA19" i="11" s="1"/>
  <c r="U12" i="14"/>
  <c r="V12" i="14" s="1"/>
  <c r="Y12" i="14" s="1"/>
  <c r="AA12" i="14" s="1"/>
  <c r="U16" i="14"/>
  <c r="V16" i="14" s="1"/>
  <c r="Y16" i="14" s="1"/>
  <c r="Z16" i="14" s="1"/>
  <c r="U20" i="15"/>
  <c r="V20" i="15" s="1"/>
  <c r="Y20" i="15" s="1"/>
  <c r="AA20" i="15" s="1"/>
  <c r="U21" i="15"/>
  <c r="V21" i="15" s="1"/>
  <c r="Y21" i="15" s="1"/>
  <c r="Z21" i="15" s="1"/>
  <c r="U10" i="16"/>
  <c r="V10" i="16" s="1"/>
  <c r="Y10" i="16" s="1"/>
  <c r="AA10" i="16" s="1"/>
  <c r="U19" i="16"/>
  <c r="V19" i="16" s="1"/>
  <c r="Y19" i="16" s="1"/>
  <c r="Z19" i="16" s="1"/>
  <c r="U24" i="16"/>
  <c r="V24" i="16" s="1"/>
  <c r="Y24" i="16" s="1"/>
  <c r="AA24" i="16" s="1"/>
  <c r="U8" i="19"/>
  <c r="V8" i="19" s="1"/>
  <c r="U12" i="19"/>
  <c r="V12" i="19" s="1"/>
  <c r="Y12" i="19" s="1"/>
  <c r="U15" i="19"/>
  <c r="V15" i="19" s="1"/>
  <c r="Y15" i="19" s="1"/>
  <c r="AA15" i="19" s="1"/>
  <c r="U18" i="19"/>
  <c r="V18" i="19" s="1"/>
  <c r="Y18" i="19" s="1"/>
  <c r="AA18" i="19" s="1"/>
  <c r="U17" i="5"/>
  <c r="V17" i="5" s="1"/>
  <c r="Y17" i="5" s="1"/>
  <c r="AA17" i="5" s="1"/>
  <c r="U27" i="5"/>
  <c r="V27" i="5" s="1"/>
  <c r="Y27" i="5" s="1"/>
  <c r="AA27" i="5" s="1"/>
  <c r="U29" i="5"/>
  <c r="V29" i="5" s="1"/>
  <c r="Y29" i="5" s="1"/>
  <c r="AA29" i="5" s="1"/>
  <c r="U17" i="6"/>
  <c r="V17" i="6" s="1"/>
  <c r="Y17" i="6" s="1"/>
  <c r="Z17" i="6" s="1"/>
  <c r="U17" i="7"/>
  <c r="V17" i="7" s="1"/>
  <c r="U24" i="7"/>
  <c r="V24" i="7" s="1"/>
  <c r="Y24" i="7" s="1"/>
  <c r="Z24" i="7" s="1"/>
  <c r="U7" i="8"/>
  <c r="V7" i="8" s="1"/>
  <c r="Y7" i="8" s="1"/>
  <c r="Z7" i="8" s="1"/>
  <c r="U12" i="9"/>
  <c r="V12" i="9" s="1"/>
  <c r="Y12" i="9" s="1"/>
  <c r="AA12" i="9" s="1"/>
  <c r="U20" i="9"/>
  <c r="V20" i="9" s="1"/>
  <c r="Y20" i="9" s="1"/>
  <c r="AA20" i="9" s="1"/>
  <c r="U7" i="10"/>
  <c r="V7" i="10" s="1"/>
  <c r="Y7" i="10" s="1"/>
  <c r="Z7" i="10" s="1"/>
  <c r="U20" i="10"/>
  <c r="V20" i="10" s="1"/>
  <c r="Y20" i="10" s="1"/>
  <c r="Z20" i="10" s="1"/>
  <c r="Z13" i="11"/>
  <c r="U17" i="11"/>
  <c r="V17" i="11" s="1"/>
  <c r="Y17" i="11" s="1"/>
  <c r="AA17" i="11" s="1"/>
  <c r="U20" i="11"/>
  <c r="V20" i="11" s="1"/>
  <c r="Y20" i="11" s="1"/>
  <c r="AA20" i="11" s="1"/>
  <c r="U17" i="14"/>
  <c r="V17" i="14" s="1"/>
  <c r="Y17" i="14" s="1"/>
  <c r="AA17" i="14" s="1"/>
  <c r="U14" i="16"/>
  <c r="V14" i="16" s="1"/>
  <c r="Y14" i="16" s="1"/>
  <c r="AA14" i="16" s="1"/>
  <c r="U25" i="16"/>
  <c r="V25" i="16" s="1"/>
  <c r="Y25" i="16" s="1"/>
  <c r="Z25" i="16" s="1"/>
  <c r="U36" i="16"/>
  <c r="V36" i="16" s="1"/>
  <c r="Y36" i="16" s="1"/>
  <c r="Z36" i="16" s="1"/>
  <c r="U28" i="17"/>
  <c r="V28" i="17" s="1"/>
  <c r="Y28" i="17" s="1"/>
  <c r="AA28" i="17" s="1"/>
  <c r="U26" i="18"/>
  <c r="V26" i="18" s="1"/>
  <c r="Y26" i="18" s="1"/>
  <c r="AA26" i="18" s="1"/>
  <c r="U16" i="19"/>
  <c r="V16" i="19" s="1"/>
  <c r="Y16" i="19" s="1"/>
  <c r="Z24" i="19"/>
  <c r="J32" i="19"/>
  <c r="Z14" i="19"/>
  <c r="B20" i="2"/>
  <c r="J29" i="18"/>
  <c r="J38" i="16"/>
  <c r="K39" i="16"/>
  <c r="K33" i="13"/>
  <c r="J19" i="12"/>
  <c r="Z8" i="11"/>
  <c r="AA9" i="11"/>
  <c r="B11" i="2"/>
  <c r="B10" i="2"/>
  <c r="J24" i="9"/>
  <c r="B8" i="2"/>
  <c r="Z10" i="10"/>
  <c r="U8" i="8"/>
  <c r="V8" i="8" s="1"/>
  <c r="Y8" i="8" s="1"/>
  <c r="Z8" i="8" s="1"/>
  <c r="U10" i="9"/>
  <c r="V10" i="9" s="1"/>
  <c r="Y10" i="9" s="1"/>
  <c r="Z10" i="9" s="1"/>
  <c r="U21" i="9"/>
  <c r="V21" i="9" s="1"/>
  <c r="Y21" i="9" s="1"/>
  <c r="Z21" i="9" s="1"/>
  <c r="U30" i="17"/>
  <c r="V30" i="17" s="1"/>
  <c r="Y30" i="17" s="1"/>
  <c r="Z30" i="17" s="1"/>
  <c r="U9" i="8"/>
  <c r="V9" i="8" s="1"/>
  <c r="Y9" i="8" s="1"/>
  <c r="Z9" i="8" s="1"/>
  <c r="U19" i="8"/>
  <c r="V19" i="8" s="1"/>
  <c r="Y19" i="8" s="1"/>
  <c r="AA19" i="8" s="1"/>
  <c r="U11" i="9"/>
  <c r="V11" i="9" s="1"/>
  <c r="Y11" i="9" s="1"/>
  <c r="Z11" i="9" s="1"/>
  <c r="U22" i="9"/>
  <c r="V22" i="9" s="1"/>
  <c r="Y22" i="9" s="1"/>
  <c r="AA22" i="9" s="1"/>
  <c r="U27" i="18"/>
  <c r="V27" i="18" s="1"/>
  <c r="Y27" i="18" s="1"/>
  <c r="Z27" i="18" s="1"/>
  <c r="U13" i="6"/>
  <c r="V13" i="6" s="1"/>
  <c r="Y13" i="6" s="1"/>
  <c r="AA13" i="6" s="1"/>
  <c r="U17" i="8"/>
  <c r="V17" i="8" s="1"/>
  <c r="Y17" i="8" s="1"/>
  <c r="Z17" i="8" s="1"/>
  <c r="U23" i="9"/>
  <c r="V23" i="9" s="1"/>
  <c r="Y23" i="9" s="1"/>
  <c r="AA23" i="9" s="1"/>
  <c r="U6" i="10"/>
  <c r="V6" i="10" s="1"/>
  <c r="Y6" i="10" s="1"/>
  <c r="AA6" i="10" s="1"/>
  <c r="U14" i="8"/>
  <c r="V14" i="8" s="1"/>
  <c r="Y14" i="8" s="1"/>
  <c r="Z14" i="8" s="1"/>
  <c r="U15" i="9"/>
  <c r="V15" i="9" s="1"/>
  <c r="Y15" i="9" s="1"/>
  <c r="Z15" i="9" s="1"/>
  <c r="U19" i="15"/>
  <c r="V19" i="15" s="1"/>
  <c r="Y19" i="15" s="1"/>
  <c r="Z19" i="15" s="1"/>
  <c r="U32" i="17"/>
  <c r="V32" i="17" s="1"/>
  <c r="Y32" i="17" s="1"/>
  <c r="AA32" i="17" s="1"/>
  <c r="P29" i="18"/>
  <c r="P30" i="18" s="1"/>
  <c r="Z15" i="5"/>
  <c r="B6" i="2"/>
  <c r="AA8" i="5"/>
  <c r="AA5" i="6"/>
  <c r="Z5" i="6"/>
  <c r="AA10" i="7"/>
  <c r="Z10" i="7"/>
  <c r="Z22" i="7"/>
  <c r="AA4" i="8"/>
  <c r="Z4" i="8"/>
  <c r="AA16" i="8"/>
  <c r="Z17" i="9"/>
  <c r="AA17" i="9"/>
  <c r="Z9" i="10"/>
  <c r="AA6" i="11"/>
  <c r="Z6" i="11"/>
  <c r="AA10" i="5"/>
  <c r="K18" i="6"/>
  <c r="Z4" i="9"/>
  <c r="AA4" i="9"/>
  <c r="Z13" i="14"/>
  <c r="Z7" i="5"/>
  <c r="AA7" i="5"/>
  <c r="AA9" i="6"/>
  <c r="Z9" i="6"/>
  <c r="Z18" i="13"/>
  <c r="AA11" i="5"/>
  <c r="Y4" i="5"/>
  <c r="Z46" i="5"/>
  <c r="AA46" i="5"/>
  <c r="Z7" i="7"/>
  <c r="AA7" i="7"/>
  <c r="Z11" i="7"/>
  <c r="AA11" i="7"/>
  <c r="Z7" i="11"/>
  <c r="AA7" i="11"/>
  <c r="Z18" i="11"/>
  <c r="AA44" i="5"/>
  <c r="AA8" i="6"/>
  <c r="Z8" i="6"/>
  <c r="Y14" i="6"/>
  <c r="Y4" i="7"/>
  <c r="AA5" i="9"/>
  <c r="Z5" i="9"/>
  <c r="AA7" i="9"/>
  <c r="Z7" i="9"/>
  <c r="Z13" i="12"/>
  <c r="AA30" i="5"/>
  <c r="Z30" i="5"/>
  <c r="Y6" i="6"/>
  <c r="Y10" i="6"/>
  <c r="AA5" i="7"/>
  <c r="Z5" i="7"/>
  <c r="P20" i="8"/>
  <c r="P21" i="8" s="1"/>
  <c r="Z5" i="11"/>
  <c r="AA5" i="11"/>
  <c r="AA21" i="19"/>
  <c r="Z21" i="19"/>
  <c r="Z7" i="6"/>
  <c r="Z8" i="7"/>
  <c r="AA9" i="7"/>
  <c r="U16" i="7"/>
  <c r="V16" i="7" s="1"/>
  <c r="Y16" i="7" s="1"/>
  <c r="AA5" i="8"/>
  <c r="P24" i="9"/>
  <c r="P25" i="9" s="1"/>
  <c r="Z16" i="12"/>
  <c r="U13" i="13"/>
  <c r="V13" i="13" s="1"/>
  <c r="Y13" i="13" s="1"/>
  <c r="U41" i="5"/>
  <c r="V41" i="5" s="1"/>
  <c r="Y41" i="5" s="1"/>
  <c r="P18" i="6"/>
  <c r="P19" i="6" s="1"/>
  <c r="U4" i="6"/>
  <c r="V4" i="6" s="1"/>
  <c r="AA6" i="8"/>
  <c r="Z6" i="8"/>
  <c r="P22" i="11"/>
  <c r="P23" i="11" s="1"/>
  <c r="U4" i="11"/>
  <c r="V4" i="11" s="1"/>
  <c r="Z10" i="11"/>
  <c r="AA12" i="11"/>
  <c r="Z12" i="11"/>
  <c r="U28" i="5"/>
  <c r="V28" i="5" s="1"/>
  <c r="Y28" i="5" s="1"/>
  <c r="P47" i="5"/>
  <c r="P48" i="5" s="1"/>
  <c r="P26" i="7"/>
  <c r="P27" i="7" s="1"/>
  <c r="Z25" i="7"/>
  <c r="U11" i="8"/>
  <c r="V11" i="8" s="1"/>
  <c r="Y11" i="8" s="1"/>
  <c r="U19" i="10"/>
  <c r="V19" i="10" s="1"/>
  <c r="Y19" i="10" s="1"/>
  <c r="E23" i="10"/>
  <c r="J22" i="10"/>
  <c r="AA11" i="11"/>
  <c r="AA15" i="14"/>
  <c r="U23" i="5"/>
  <c r="V23" i="5" s="1"/>
  <c r="Y23" i="5" s="1"/>
  <c r="U33" i="5"/>
  <c r="V33" i="5" s="1"/>
  <c r="Y33" i="5" s="1"/>
  <c r="E18" i="6"/>
  <c r="E19" i="6" s="1"/>
  <c r="AA11" i="6"/>
  <c r="U19" i="7"/>
  <c r="V19" i="7" s="1"/>
  <c r="Y19" i="7" s="1"/>
  <c r="U20" i="7"/>
  <c r="V20" i="7" s="1"/>
  <c r="Y20" i="7" s="1"/>
  <c r="J26" i="7"/>
  <c r="J20" i="8"/>
  <c r="K21" i="8"/>
  <c r="U18" i="9"/>
  <c r="V18" i="9" s="1"/>
  <c r="Y18" i="9" s="1"/>
  <c r="U8" i="10"/>
  <c r="V8" i="10" s="1"/>
  <c r="Y8" i="10" s="1"/>
  <c r="U16" i="10"/>
  <c r="V16" i="10" s="1"/>
  <c r="AA14" i="12"/>
  <c r="Z14" i="12"/>
  <c r="Z14" i="16"/>
  <c r="Z32" i="16"/>
  <c r="AA32" i="16"/>
  <c r="J47" i="5"/>
  <c r="U14" i="9"/>
  <c r="V14" i="9" s="1"/>
  <c r="Y14" i="9" s="1"/>
  <c r="U11" i="10"/>
  <c r="V11" i="10" s="1"/>
  <c r="Y11" i="10" s="1"/>
  <c r="U18" i="10"/>
  <c r="V18" i="10" s="1"/>
  <c r="Y18" i="10" s="1"/>
  <c r="U21" i="10"/>
  <c r="V21" i="10" s="1"/>
  <c r="Y21" i="10" s="1"/>
  <c r="U14" i="11"/>
  <c r="V14" i="11" s="1"/>
  <c r="Y14" i="11" s="1"/>
  <c r="U5" i="12"/>
  <c r="V5" i="12" s="1"/>
  <c r="Y5" i="12" s="1"/>
  <c r="U10" i="12"/>
  <c r="V10" i="12" s="1"/>
  <c r="Y10" i="12" s="1"/>
  <c r="U18" i="12"/>
  <c r="V18" i="12" s="1"/>
  <c r="Y18" i="12" s="1"/>
  <c r="U30" i="13"/>
  <c r="V30" i="13" s="1"/>
  <c r="Y30" i="13" s="1"/>
  <c r="U7" i="14"/>
  <c r="V7" i="14" s="1"/>
  <c r="Y7" i="14" s="1"/>
  <c r="U21" i="7"/>
  <c r="V21" i="7" s="1"/>
  <c r="Y21" i="7" s="1"/>
  <c r="U18" i="8"/>
  <c r="V18" i="8" s="1"/>
  <c r="Y18" i="8" s="1"/>
  <c r="U19" i="9"/>
  <c r="V19" i="9" s="1"/>
  <c r="Y19" i="9" s="1"/>
  <c r="P22" i="10"/>
  <c r="P23" i="10" s="1"/>
  <c r="P19" i="12"/>
  <c r="P20" i="12" s="1"/>
  <c r="U4" i="12"/>
  <c r="V4" i="12" s="1"/>
  <c r="U31" i="13"/>
  <c r="V31" i="13" s="1"/>
  <c r="Y31" i="13" s="1"/>
  <c r="K24" i="15"/>
  <c r="J23" i="15"/>
  <c r="Z33" i="17"/>
  <c r="AA33" i="17"/>
  <c r="AA24" i="18"/>
  <c r="U7" i="16"/>
  <c r="V7" i="16" s="1"/>
  <c r="P38" i="16"/>
  <c r="P39" i="16" s="1"/>
  <c r="U24" i="17"/>
  <c r="V24" i="17" s="1"/>
  <c r="Y24" i="17" s="1"/>
  <c r="AA20" i="19"/>
  <c r="Z20" i="19"/>
  <c r="P32" i="13"/>
  <c r="P33" i="13" s="1"/>
  <c r="U4" i="13"/>
  <c r="V4" i="13" s="1"/>
  <c r="U15" i="13"/>
  <c r="V15" i="13" s="1"/>
  <c r="Y15" i="13" s="1"/>
  <c r="U21" i="13"/>
  <c r="V21" i="13" s="1"/>
  <c r="Y21" i="13" s="1"/>
  <c r="P18" i="14"/>
  <c r="P19" i="14" s="1"/>
  <c r="U6" i="14"/>
  <c r="V6" i="14" s="1"/>
  <c r="Y6" i="14" s="1"/>
  <c r="U11" i="14"/>
  <c r="V11" i="14" s="1"/>
  <c r="Y11" i="14" s="1"/>
  <c r="U14" i="14"/>
  <c r="V14" i="14" s="1"/>
  <c r="Y14" i="14" s="1"/>
  <c r="E19" i="14"/>
  <c r="U18" i="15"/>
  <c r="V18" i="15" s="1"/>
  <c r="Y18" i="15" s="1"/>
  <c r="U13" i="16"/>
  <c r="V13" i="16" s="1"/>
  <c r="Y13" i="16" s="1"/>
  <c r="U29" i="13"/>
  <c r="V29" i="13" s="1"/>
  <c r="Y29" i="13" s="1"/>
  <c r="U5" i="14"/>
  <c r="V5" i="14" s="1"/>
  <c r="U26" i="16"/>
  <c r="V26" i="16" s="1"/>
  <c r="Y26" i="16" s="1"/>
  <c r="Y29" i="16"/>
  <c r="U7" i="17"/>
  <c r="V7" i="17" s="1"/>
  <c r="P34" i="17"/>
  <c r="P35" i="17" s="1"/>
  <c r="AA17" i="19"/>
  <c r="Z17" i="19"/>
  <c r="U17" i="15"/>
  <c r="V17" i="15" s="1"/>
  <c r="Y17" i="15" s="1"/>
  <c r="U28" i="16"/>
  <c r="V28" i="16" s="1"/>
  <c r="Y28" i="16" s="1"/>
  <c r="U35" i="16"/>
  <c r="V35" i="16" s="1"/>
  <c r="Y35" i="16" s="1"/>
  <c r="Z6" i="19"/>
  <c r="AA6" i="19"/>
  <c r="P23" i="15"/>
  <c r="P24" i="15" s="1"/>
  <c r="U22" i="15"/>
  <c r="V22" i="15" s="1"/>
  <c r="Y22" i="15" s="1"/>
  <c r="U15" i="16"/>
  <c r="V15" i="16" s="1"/>
  <c r="Y15" i="16" s="1"/>
  <c r="U30" i="16"/>
  <c r="V30" i="16" s="1"/>
  <c r="U17" i="17"/>
  <c r="V17" i="17" s="1"/>
  <c r="Y17" i="17" s="1"/>
  <c r="P32" i="19"/>
  <c r="P33" i="19" s="1"/>
  <c r="U4" i="19"/>
  <c r="V4" i="19" s="1"/>
  <c r="AA13" i="19"/>
  <c r="Z13" i="19"/>
  <c r="AA29" i="19"/>
  <c r="Z29" i="19"/>
  <c r="AA31" i="19"/>
  <c r="Z31" i="19"/>
  <c r="U22" i="17"/>
  <c r="V22" i="17" s="1"/>
  <c r="Y22" i="17" s="1"/>
  <c r="U31" i="17"/>
  <c r="V31" i="17" s="1"/>
  <c r="Y31" i="17" s="1"/>
  <c r="U23" i="18"/>
  <c r="V23" i="18" s="1"/>
  <c r="Y23" i="18" s="1"/>
  <c r="U10" i="19"/>
  <c r="V10" i="19" s="1"/>
  <c r="U25" i="18"/>
  <c r="V25" i="18" s="1"/>
  <c r="Y25" i="18" s="1"/>
  <c r="U28" i="18"/>
  <c r="V28" i="18" s="1"/>
  <c r="Y28" i="18" s="1"/>
  <c r="AA30" i="19"/>
  <c r="J34" i="17"/>
  <c r="Z19" i="19" l="1"/>
  <c r="AA14" i="18"/>
  <c r="AA22" i="18"/>
  <c r="Z27" i="16"/>
  <c r="AA19" i="16"/>
  <c r="AA16" i="11"/>
  <c r="AA14" i="10"/>
  <c r="AA15" i="9"/>
  <c r="AA13" i="9"/>
  <c r="AA18" i="7"/>
  <c r="Z42" i="5"/>
  <c r="AA15" i="8"/>
  <c r="AA16" i="14"/>
  <c r="Z45" i="5"/>
  <c r="Z13" i="8"/>
  <c r="AA16" i="9"/>
  <c r="AA20" i="10"/>
  <c r="Z29" i="5"/>
  <c r="Z25" i="5"/>
  <c r="Z24" i="5"/>
  <c r="Z26" i="17"/>
  <c r="Z27" i="17"/>
  <c r="AA25" i="17"/>
  <c r="AA17" i="12"/>
  <c r="AA15" i="12"/>
  <c r="Z11" i="12"/>
  <c r="Z14" i="13"/>
  <c r="Z18" i="5"/>
  <c r="Z31" i="16"/>
  <c r="Z19" i="5"/>
  <c r="Z20" i="5"/>
  <c r="AA21" i="5"/>
  <c r="AA9" i="9"/>
  <c r="Z12" i="9"/>
  <c r="Z28" i="13"/>
  <c r="AA8" i="8"/>
  <c r="AA6" i="12"/>
  <c r="AA7" i="12"/>
  <c r="Z9" i="12"/>
  <c r="AA14" i="8"/>
  <c r="AA17" i="8"/>
  <c r="Z9" i="17"/>
  <c r="AA20" i="13"/>
  <c r="Z9" i="16"/>
  <c r="Z15" i="18"/>
  <c r="AA33" i="16"/>
  <c r="AA8" i="12"/>
  <c r="Z40" i="5"/>
  <c r="AA21" i="11"/>
  <c r="Z10" i="16"/>
  <c r="AA32" i="5"/>
  <c r="AA21" i="9"/>
  <c r="Z26" i="18"/>
  <c r="AA11" i="19"/>
  <c r="Z12" i="14"/>
  <c r="AA12" i="12"/>
  <c r="Z17" i="10"/>
  <c r="AA23" i="7"/>
  <c r="Z31" i="5"/>
  <c r="Z20" i="9"/>
  <c r="Z17" i="5"/>
  <c r="Z17" i="14"/>
  <c r="AA27" i="13"/>
  <c r="Z20" i="15"/>
  <c r="Z13" i="17"/>
  <c r="AA15" i="11"/>
  <c r="Z24" i="16"/>
  <c r="Z8" i="14"/>
  <c r="Z17" i="11"/>
  <c r="Z26" i="13"/>
  <c r="Z10" i="8"/>
  <c r="AA12" i="8"/>
  <c r="AA37" i="16"/>
  <c r="AA23" i="17"/>
  <c r="AA15" i="10"/>
  <c r="Z27" i="5"/>
  <c r="AA10" i="9"/>
  <c r="AA34" i="16"/>
  <c r="Z28" i="17"/>
  <c r="AA26" i="5"/>
  <c r="AA21" i="15"/>
  <c r="Z19" i="11"/>
  <c r="Z19" i="8"/>
  <c r="AA7" i="8"/>
  <c r="AA15" i="7"/>
  <c r="AA22" i="5"/>
  <c r="Z13" i="15"/>
  <c r="Z18" i="19"/>
  <c r="AA36" i="16"/>
  <c r="AA27" i="18"/>
  <c r="Z12" i="6"/>
  <c r="AA17" i="6"/>
  <c r="Z32" i="17"/>
  <c r="AA7" i="10"/>
  <c r="AA9" i="8"/>
  <c r="AA24" i="7"/>
  <c r="Z20" i="11"/>
  <c r="AA16" i="19"/>
  <c r="Z16" i="19"/>
  <c r="AA12" i="19"/>
  <c r="Z12" i="19"/>
  <c r="Z15" i="19"/>
  <c r="AA25" i="16"/>
  <c r="AA11" i="9"/>
  <c r="Z22" i="9"/>
  <c r="Z23" i="9"/>
  <c r="Z13" i="6"/>
  <c r="Z6" i="10"/>
  <c r="AA30" i="17"/>
  <c r="AA19" i="15"/>
  <c r="AA15" i="6"/>
  <c r="V26" i="7"/>
  <c r="C8" i="2" s="1"/>
  <c r="AA22" i="15"/>
  <c r="Z22" i="15"/>
  <c r="Y5" i="14"/>
  <c r="V18" i="14"/>
  <c r="AA19" i="9"/>
  <c r="Z19" i="9"/>
  <c r="AA21" i="13"/>
  <c r="Z21" i="13"/>
  <c r="AA21" i="10"/>
  <c r="Z21" i="10"/>
  <c r="AA23" i="18"/>
  <c r="Z23" i="18"/>
  <c r="AA28" i="16"/>
  <c r="Z28" i="16"/>
  <c r="V34" i="17"/>
  <c r="Y7" i="17"/>
  <c r="AA11" i="14"/>
  <c r="Z11" i="14"/>
  <c r="AA18" i="8"/>
  <c r="Z18" i="8"/>
  <c r="AA8" i="10"/>
  <c r="Z8" i="10"/>
  <c r="Y4" i="19"/>
  <c r="V32" i="19"/>
  <c r="Z14" i="14"/>
  <c r="AA14" i="14"/>
  <c r="AA18" i="12"/>
  <c r="Z18" i="12"/>
  <c r="Y4" i="6"/>
  <c r="V18" i="6"/>
  <c r="Z17" i="17"/>
  <c r="AA17" i="17"/>
  <c r="AA15" i="13"/>
  <c r="Z15" i="13"/>
  <c r="AA10" i="12"/>
  <c r="Z10" i="12"/>
  <c r="V20" i="8"/>
  <c r="V24" i="9"/>
  <c r="AA4" i="5"/>
  <c r="Z4" i="5"/>
  <c r="AA17" i="15"/>
  <c r="Z17" i="15"/>
  <c r="AA18" i="15"/>
  <c r="Z18" i="15"/>
  <c r="Y4" i="13"/>
  <c r="V32" i="13"/>
  <c r="AA21" i="7"/>
  <c r="Z21" i="7"/>
  <c r="AA7" i="14"/>
  <c r="Z7" i="14"/>
  <c r="AA5" i="12"/>
  <c r="Z5" i="12"/>
  <c r="AA11" i="10"/>
  <c r="Z11" i="10"/>
  <c r="AA18" i="9"/>
  <c r="Z18" i="9"/>
  <c r="AA20" i="7"/>
  <c r="Z20" i="7"/>
  <c r="AA33" i="5"/>
  <c r="Z33" i="5"/>
  <c r="AA41" i="5"/>
  <c r="Z41" i="5"/>
  <c r="Z6" i="6"/>
  <c r="AA6" i="6"/>
  <c r="Z4" i="7"/>
  <c r="AA4" i="7"/>
  <c r="Z16" i="6"/>
  <c r="AA16" i="6"/>
  <c r="V47" i="5"/>
  <c r="J18" i="6"/>
  <c r="B7" i="2"/>
  <c r="B24" i="2" s="1"/>
  <c r="B25" i="2" s="1"/>
  <c r="K19" i="6"/>
  <c r="AA28" i="18"/>
  <c r="Z28" i="18"/>
  <c r="AA35" i="16"/>
  <c r="Z35" i="16"/>
  <c r="V38" i="16"/>
  <c r="Y7" i="16"/>
  <c r="AA11" i="8"/>
  <c r="Z11" i="8"/>
  <c r="AA13" i="13"/>
  <c r="Z13" i="13"/>
  <c r="AA25" i="18"/>
  <c r="Z25" i="18"/>
  <c r="AA29" i="13"/>
  <c r="Z29" i="13"/>
  <c r="AA13" i="16"/>
  <c r="Z13" i="16"/>
  <c r="Y4" i="12"/>
  <c r="V19" i="12"/>
  <c r="AA18" i="10"/>
  <c r="Z18" i="10"/>
  <c r="AA28" i="5"/>
  <c r="Z28" i="5"/>
  <c r="V22" i="11"/>
  <c r="Y4" i="11"/>
  <c r="Z10" i="6"/>
  <c r="AA10" i="6"/>
  <c r="V22" i="10"/>
  <c r="AA31" i="17"/>
  <c r="Z31" i="17"/>
  <c r="AA29" i="16"/>
  <c r="Z29" i="16"/>
  <c r="V29" i="18"/>
  <c r="AA6" i="14"/>
  <c r="Z6" i="14"/>
  <c r="AA24" i="17"/>
  <c r="Z24" i="17"/>
  <c r="AA22" i="17"/>
  <c r="Z22" i="17"/>
  <c r="AA15" i="16"/>
  <c r="Z15" i="16"/>
  <c r="AA26" i="16"/>
  <c r="Z26" i="16"/>
  <c r="AA31" i="13"/>
  <c r="Z31" i="13"/>
  <c r="Z30" i="13"/>
  <c r="AA30" i="13"/>
  <c r="AA14" i="11"/>
  <c r="Z14" i="11"/>
  <c r="AA14" i="9"/>
  <c r="Z14" i="9"/>
  <c r="V23" i="15"/>
  <c r="AA19" i="7"/>
  <c r="Z19" i="7"/>
  <c r="AA23" i="5"/>
  <c r="Z23" i="5"/>
  <c r="AA19" i="10"/>
  <c r="Z19" i="10"/>
  <c r="AA16" i="7"/>
  <c r="Z16" i="7"/>
  <c r="AA14" i="6"/>
  <c r="Z14" i="6"/>
  <c r="AA22" i="10" l="1"/>
  <c r="Z22" i="10"/>
  <c r="E11" i="2" s="1"/>
  <c r="V27" i="7"/>
  <c r="AA20" i="8"/>
  <c r="F9" i="2" s="1"/>
  <c r="Y26" i="7"/>
  <c r="D8" i="2" s="1"/>
  <c r="U26" i="7"/>
  <c r="Z29" i="18"/>
  <c r="E20" i="2" s="1"/>
  <c r="F11" i="2"/>
  <c r="AA24" i="9"/>
  <c r="F10" i="2" s="1"/>
  <c r="Z24" i="9"/>
  <c r="E10" i="2" s="1"/>
  <c r="Z20" i="8"/>
  <c r="E9" i="2" s="1"/>
  <c r="AA29" i="18"/>
  <c r="F20" i="2" s="1"/>
  <c r="V20" i="12"/>
  <c r="U19" i="12"/>
  <c r="Y19" i="12"/>
  <c r="D14" i="2" s="1"/>
  <c r="C14" i="2"/>
  <c r="U20" i="8"/>
  <c r="V21" i="8"/>
  <c r="Y20" i="8"/>
  <c r="D9" i="2" s="1"/>
  <c r="C9" i="2"/>
  <c r="V19" i="14"/>
  <c r="Y18" i="14"/>
  <c r="D16" i="2" s="1"/>
  <c r="U18" i="14"/>
  <c r="C16" i="2"/>
  <c r="V30" i="18"/>
  <c r="U29" i="18"/>
  <c r="Y29" i="18"/>
  <c r="D20" i="2" s="1"/>
  <c r="C20" i="2"/>
  <c r="Z4" i="12"/>
  <c r="Z19" i="12" s="1"/>
  <c r="E14" i="2" s="1"/>
  <c r="AA4" i="12"/>
  <c r="AA19" i="12" s="1"/>
  <c r="F14" i="2" s="1"/>
  <c r="AA7" i="16"/>
  <c r="AA38" i="16" s="1"/>
  <c r="F18" i="2" s="1"/>
  <c r="Z7" i="16"/>
  <c r="Z38" i="16" s="1"/>
  <c r="E18" i="2" s="1"/>
  <c r="Z47" i="5"/>
  <c r="E6" i="2" s="1"/>
  <c r="V33" i="19"/>
  <c r="U32" i="19"/>
  <c r="Y32" i="19"/>
  <c r="D22" i="2" s="1"/>
  <c r="C22" i="2"/>
  <c r="AA7" i="17"/>
  <c r="AA34" i="17" s="1"/>
  <c r="F19" i="2" s="1"/>
  <c r="Z7" i="17"/>
  <c r="Z34" i="17" s="1"/>
  <c r="E19" i="2" s="1"/>
  <c r="AA5" i="14"/>
  <c r="AA18" i="14" s="1"/>
  <c r="F16" i="2" s="1"/>
  <c r="Z5" i="14"/>
  <c r="Z18" i="14" s="1"/>
  <c r="E16" i="2" s="1"/>
  <c r="AA4" i="6"/>
  <c r="AA18" i="6" s="1"/>
  <c r="F7" i="2" s="1"/>
  <c r="Z4" i="6"/>
  <c r="Z18" i="6" s="1"/>
  <c r="E7" i="2" s="1"/>
  <c r="AA4" i="11"/>
  <c r="AA22" i="11" s="1"/>
  <c r="F12" i="2" s="1"/>
  <c r="Z4" i="11"/>
  <c r="Z22" i="11" s="1"/>
  <c r="E12" i="2" s="1"/>
  <c r="V39" i="16"/>
  <c r="Y38" i="16"/>
  <c r="D18" i="2" s="1"/>
  <c r="U38" i="16"/>
  <c r="C18" i="2"/>
  <c r="AA26" i="7"/>
  <c r="F8" i="2" s="1"/>
  <c r="V33" i="13"/>
  <c r="U32" i="13"/>
  <c r="Y32" i="13"/>
  <c r="D15" i="2" s="1"/>
  <c r="C15" i="2"/>
  <c r="Z23" i="15"/>
  <c r="E17" i="2" s="1"/>
  <c r="AA47" i="5"/>
  <c r="F6" i="2" s="1"/>
  <c r="AA4" i="19"/>
  <c r="AA32" i="19" s="1"/>
  <c r="F22" i="2" s="1"/>
  <c r="Z4" i="19"/>
  <c r="Z32" i="19" s="1"/>
  <c r="E22" i="2" s="1"/>
  <c r="Y34" i="17"/>
  <c r="D19" i="2" s="1"/>
  <c r="U34" i="17"/>
  <c r="V35" i="17"/>
  <c r="C19" i="2"/>
  <c r="U23" i="15"/>
  <c r="Y23" i="15"/>
  <c r="C17" i="2"/>
  <c r="V24" i="15"/>
  <c r="Y22" i="10"/>
  <c r="D11" i="2" s="1"/>
  <c r="U22" i="10"/>
  <c r="C11" i="2"/>
  <c r="V23" i="10"/>
  <c r="Y22" i="11"/>
  <c r="D12" i="2" s="1"/>
  <c r="V23" i="11"/>
  <c r="U22" i="11"/>
  <c r="C12" i="2"/>
  <c r="Y47" i="5"/>
  <c r="D6" i="2" s="1"/>
  <c r="U47" i="5"/>
  <c r="C6" i="2"/>
  <c r="V48" i="5"/>
  <c r="Z26" i="7"/>
  <c r="E8" i="2" s="1"/>
  <c r="Z4" i="13"/>
  <c r="Z32" i="13" s="1"/>
  <c r="E15" i="2" s="1"/>
  <c r="AA4" i="13"/>
  <c r="AA32" i="13" s="1"/>
  <c r="F15" i="2" s="1"/>
  <c r="AA23" i="15"/>
  <c r="F17" i="2" s="1"/>
  <c r="V25" i="9"/>
  <c r="U24" i="9"/>
  <c r="Y24" i="9"/>
  <c r="D10" i="2" s="1"/>
  <c r="C10" i="2"/>
  <c r="V19" i="6"/>
  <c r="U18" i="6"/>
  <c r="C7" i="2"/>
  <c r="Y18" i="6"/>
  <c r="D7" i="2" s="1"/>
  <c r="C24" i="2" l="1"/>
  <c r="C25" i="2" l="1"/>
  <c r="D24" i="2"/>
  <c r="D25" i="2" s="1"/>
</calcChain>
</file>

<file path=xl/sharedStrings.xml><?xml version="1.0" encoding="utf-8"?>
<sst xmlns="http://schemas.openxmlformats.org/spreadsheetml/2006/main" count="3400" uniqueCount="584">
  <si>
    <t>Repeated</t>
  </si>
  <si>
    <t>Applied standards and initiatives</t>
  </si>
  <si>
    <t>Basic score</t>
  </si>
  <si>
    <t>Scope multiplier</t>
  </si>
  <si>
    <t>Sources</t>
  </si>
  <si>
    <t>Final assessment</t>
  </si>
  <si>
    <t>Overview of scores</t>
  </si>
  <si>
    <t>This table contains formulas, do not adjust manually! Only fill in the other worksheets.</t>
  </si>
  <si>
    <t>Total scores</t>
  </si>
  <si>
    <t>Changes</t>
  </si>
  <si>
    <t>Themes</t>
  </si>
  <si>
    <t>Previous study</t>
  </si>
  <si>
    <t>This update</t>
  </si>
  <si>
    <t>Change in total score</t>
  </si>
  <si>
    <t>Counts positive changes</t>
  </si>
  <si>
    <t>Counts negative changes</t>
  </si>
  <si>
    <t>Cross-cutting themes</t>
  </si>
  <si>
    <t>Climate change</t>
  </si>
  <si>
    <t>Corruption</t>
  </si>
  <si>
    <t>Gender equality</t>
  </si>
  <si>
    <t>Human rights</t>
  </si>
  <si>
    <t>Labour rights</t>
  </si>
  <si>
    <t>Nature</t>
  </si>
  <si>
    <t>Taxes</t>
  </si>
  <si>
    <t>Sector themes</t>
  </si>
  <si>
    <t>Arms</t>
  </si>
  <si>
    <t>Food</t>
  </si>
  <si>
    <t>Forestry</t>
  </si>
  <si>
    <t>Manufacturing industry</t>
  </si>
  <si>
    <t>Mining</t>
  </si>
  <si>
    <t>Oil &amp; Gas</t>
  </si>
  <si>
    <t>Power generation</t>
  </si>
  <si>
    <t>Operational themes</t>
  </si>
  <si>
    <t>Transparency &amp; Accountability</t>
  </si>
  <si>
    <t>Average Score (International)</t>
  </si>
  <si>
    <t>Average Score (Germany)</t>
  </si>
  <si>
    <t>Relevancy of investment and finance categories / products</t>
  </si>
  <si>
    <t>Investment category, 
financial product or service</t>
  </si>
  <si>
    <t>Relevant?
(Yes/No)</t>
  </si>
  <si>
    <t>Provided by [name subsidiary(ies) or associate(s) within group]</t>
  </si>
  <si>
    <t>Source</t>
  </si>
  <si>
    <t>Clarification</t>
  </si>
  <si>
    <t>Corporate credits</t>
  </si>
  <si>
    <t>Project finance</t>
  </si>
  <si>
    <t>Proprietary assets</t>
  </si>
  <si>
    <t>Asset management</t>
  </si>
  <si>
    <t>Documents used</t>
  </si>
  <si>
    <t>Standard applicable to scope category? (yes/no)</t>
  </si>
  <si>
    <t>Assessed documents and websites (incl. hyperlink)</t>
  </si>
  <si>
    <t>Clarification (optional)</t>
  </si>
  <si>
    <t>Names automated scoring standards</t>
  </si>
  <si>
    <t>Yes / No</t>
  </si>
  <si>
    <t>Applied to own operations? (yes /no)</t>
  </si>
  <si>
    <t>Equator Principles</t>
  </si>
  <si>
    <t>no</t>
  </si>
  <si>
    <t>n.a.</t>
  </si>
  <si>
    <t xml:space="preserve">IFC Environmental, Health, and Safety Guidelines </t>
  </si>
  <si>
    <t>IFC Performance Standards</t>
  </si>
  <si>
    <t>OECD Guidelines for Multinational Enterprises</t>
  </si>
  <si>
    <t xml:space="preserve">UN Global Compact </t>
  </si>
  <si>
    <t>UN Principles for Responsible Investment</t>
  </si>
  <si>
    <t>UN Principles for Responsible Banking</t>
  </si>
  <si>
    <t>Names other relevant standards and initiatives mentioned in policies</t>
  </si>
  <si>
    <t>Assessment elements</t>
  </si>
  <si>
    <t>Elements 'Climate Change'</t>
  </si>
  <si>
    <t>Score</t>
  </si>
  <si>
    <t>Policy document(s)</t>
  </si>
  <si>
    <t>Changes in methodology since 2021</t>
  </si>
  <si>
    <t>The following elements are crucial for a policy regarding the financial institution's internal operations:</t>
  </si>
  <si>
    <t>For its own direct and indirect greenhouse gas emissions, the financial institution establishes measurable reduction objectives that are aligned with limiting the maximum global temperature increase of 1.5°C.</t>
  </si>
  <si>
    <t>No change</t>
  </si>
  <si>
    <t>For its own internal operations, the financial institution is committed to using only renewable energy sources.</t>
  </si>
  <si>
    <t>Removed</t>
  </si>
  <si>
    <t>The following elements are crucial for a policy regarding the financial institution's management of its portfolio of corporate loans and investments:</t>
  </si>
  <si>
    <t>The financial institution discloses the absolute Scope 1, 2, and 3 greenhouse gas emissions associated with a share of its finance and investment portfolio.</t>
  </si>
  <si>
    <t>Small change</t>
  </si>
  <si>
    <t xml:space="preserve">The financial institution discloses the absolute Scope 1, 2, and 3 greenhouse gas emissions associated with its whole finance and investment portfolio. </t>
  </si>
  <si>
    <t xml:space="preserve">For large scale project financing, the financial institution makes environmental impact assessments that include data on greenhouse gas emissions and climate risks. </t>
  </si>
  <si>
    <t>For its financed and invested greenhouse gas emissions, the financial institution establishes measurable, absolute reduction objectives that are aligned with limiting the maximum global temperature increase to 1.5°C.</t>
  </si>
  <si>
    <t>The financial institution measures and discloses climate-related impacts in line with the recommendations by the Task Force on Climate-related Financial Disclosures.</t>
  </si>
  <si>
    <t>The financial institution does not finance, or invest in, companies which are active in coal-fired power generation and/or thermal coal mining for more than 20% of their activities.</t>
  </si>
  <si>
    <t>The financial institution does not finance, or invest in, companies which are active in fossil fuel-fired power generation and/or extraction of oil and gas for more than 30% of their activities.</t>
  </si>
  <si>
    <t>The financial institution does not finance, or invest in, companies which are active in coal-fired power generation and/or thermal coal mining for more than 0% of their activities.</t>
  </si>
  <si>
    <t>The financial institution does not finance, or invest in, companies which are active in fossil fuel-fired power generation and/or extraction of oil and gas for more than 0% of their activities.</t>
  </si>
  <si>
    <t>The following elements are crucial for a policy regarding fossil fuels:</t>
  </si>
  <si>
    <t>Companies involved in the development of new thermal coal mines are excluded from investment and financing.</t>
  </si>
  <si>
    <t>MINING 13</t>
  </si>
  <si>
    <t>New</t>
  </si>
  <si>
    <t>Companies involved in the development of new coal-fired power plants are excluded from investment and financing.</t>
  </si>
  <si>
    <t>POWER GEN 4</t>
  </si>
  <si>
    <t>The financial institution excludes financing and investing in companies active in thermal coal mining for more than 20% of their activities.</t>
  </si>
  <si>
    <t>MINING 15</t>
  </si>
  <si>
    <t>The financial institution excludes financing and investing in companies active in coal fired power for more than 20% of their activities.</t>
  </si>
  <si>
    <t>POWER GEN 5</t>
  </si>
  <si>
    <t>The financial institution excludes financing and investing in companies that produce more than 10Mt of thermal coal per year and/or have more than 5GW in coal power capacity.</t>
  </si>
  <si>
    <t>The financial institution has a time-bound phase-out strategy for coal that is aligned with a 1.5-degree climate scenario.</t>
  </si>
  <si>
    <t>The financial institution fully excludes financing and investing in companies active in thermal coal mining and/or coal fired power generation.</t>
  </si>
  <si>
    <t>Companies engaged in new oil and gas exploration and development are excluded from investment and financing.</t>
  </si>
  <si>
    <t>OIL AND GAS 10</t>
  </si>
  <si>
    <t>The financial institution has a time-bound phase-out strategy for oil and gas that is aligned with a 1.5 degree scenario.</t>
  </si>
  <si>
    <t>Companies active in the extraction of oil from tar sands are excluded from investment and financing.</t>
  </si>
  <si>
    <t>OIL AND GAS 6</t>
  </si>
  <si>
    <t>The financial institution excludes financing and investing in companies active in oil and gas extraction for more than 30% of their revenues.</t>
  </si>
  <si>
    <t>The financial institution excludes financing and investing in companies active in oil and gas-fired power generation for more than 30% of their electricity generated.</t>
  </si>
  <si>
    <t>The financial institution fully excludes financing and investing in companies active in oil and gas extraction and/or fossil fuel fired power generation.</t>
  </si>
  <si>
    <t>The following elements are crucial for a policy regarding the companies a financial institution invests in or finances:</t>
  </si>
  <si>
    <t>Companies disclose their scope 1, 2, and 3 greenhouse gas emissions.</t>
  </si>
  <si>
    <t>Companies reduce their scope 1, 2, and 3 emissions in line with a 1.5-degree scenario.</t>
  </si>
  <si>
    <t>Substantial change</t>
  </si>
  <si>
    <t>Companies switch from using fossil fuels to using renewable energy sources.</t>
  </si>
  <si>
    <t>Unabated coal-fired power generation (i.e. without operational carbon capture and storage) is unacceptable.</t>
  </si>
  <si>
    <t>Coal-fired power generation is unacceptable.</t>
  </si>
  <si>
    <t>Fossil fuel-fired power generation is unacceptable.</t>
  </si>
  <si>
    <t>Thermal coal mining is unacceptable.</t>
  </si>
  <si>
    <t>Extracting oil from tar sands is unacceptable.</t>
  </si>
  <si>
    <t>Extracting oil and gas is unacceptable.</t>
  </si>
  <si>
    <t>Companies have a system in place to ensure traceability of their supply chain to ensure that there is zero deforestation of primary forest.</t>
  </si>
  <si>
    <t>Conversion of peatland and high-carbon stocks for agricultural development is unacceptable.</t>
  </si>
  <si>
    <t>The production of biomaterials complies with the 12 principles of the Roundtable on Sustainable Biomaterials (RSB).</t>
  </si>
  <si>
    <t>CO2-compensation is certified according to the criteria of relevant certification schemes for CO2 compensation (mentioned in section 2.2.2).</t>
  </si>
  <si>
    <t>Companies do not participate in direct or indirect lobbying (attempting to influence decisions made by regulators) aimed at weakening climate policy.</t>
  </si>
  <si>
    <t xml:space="preserve">Companies integrate criteria on climate change in their procurement and operational policies. </t>
  </si>
  <si>
    <t>Companies include clauses on the compliance with criteria on climate change in their contracts with subcontractors and suppliers.</t>
  </si>
  <si>
    <t>Total scores expressed as percentage</t>
  </si>
  <si>
    <t>Legend to 'Changes in methodology since 2021'</t>
  </si>
  <si>
    <t>Elements that are added to this theme</t>
  </si>
  <si>
    <t>Elements that have not been changed</t>
  </si>
  <si>
    <t>Elements in which wording has change to clarify meaning and intention</t>
  </si>
  <si>
    <t>Elements of which the expectations of a policy has changed in such a way that this could lead to changes in score</t>
  </si>
  <si>
    <t>Elements that have been deleted from this theme</t>
  </si>
  <si>
    <t>Elements 'Corruption'</t>
  </si>
  <si>
    <t>Offering, promising, giving and requiring, either directly or indirectly, bribes and other undue advantages in order to acquire and to maintain assignments and other undue advantages, is unacceptable.</t>
  </si>
  <si>
    <t>The financial institution has an anti-money laundering policy.</t>
  </si>
  <si>
    <t>The financial institution has a policy to prevent terrorist financing and financing of proliferation.</t>
  </si>
  <si>
    <t>The financial institution properly verifies the ultimate beneficial owner(s) of a company. </t>
  </si>
  <si>
    <t>The financial institution applies additional safeguards when it enters into indirect or direct business relations with Politically Exposed Persons.</t>
  </si>
  <si>
    <t>The financial institution reports on its participation in the decision-making processes of international norms and legislation (lobby practices).</t>
  </si>
  <si>
    <t>The financial institution has a policy against making political contributions.</t>
  </si>
  <si>
    <t>Companies publicly disclose  their ultimate beneficial owner or owners including full name, date of birth, nationality, jurisdiction of residence, number and categories of shares, and if applicable the proportion of shareholding or control .</t>
  </si>
  <si>
    <t xml:space="preserve">Offering, promising, giving and requiring, either directly or indirectly, bribes and other undue advantages in order to acquire and to maintain assignments and other undue advantages, is unacceptable. </t>
  </si>
  <si>
    <t>Companies have a management system which results in immediate actions if suspicions arise that employees or suppliers are guilty of corruption.</t>
  </si>
  <si>
    <t>Companies report on their participation in the decision-making processes of international norms and legislation (lobby practices).</t>
  </si>
  <si>
    <t>Companies integrate criteria on corruption in their procurement policies and operational policies.</t>
  </si>
  <si>
    <t>Companies include clauses on the compliance with criteria on corruption in their contracts with subcontractors and suppliers.</t>
  </si>
  <si>
    <t>Elements 'Gender equality'</t>
  </si>
  <si>
    <t>The financial institution has an explicitly gender-sensitive zero tolerance policy commitment towards all forms of gender-based discrimination in employment and occupation.</t>
  </si>
  <si>
    <t>The financial institution has a zero-tolerance policy commitment towards gender-based violence in the workplace, including verbal, physical and sexual harassment.</t>
  </si>
  <si>
    <t>The financial institution provides trainings to address gender-based discrimination and biases in the workplace.</t>
  </si>
  <si>
    <t>The financial institution actively manages equal remuneration.</t>
  </si>
  <si>
    <t>Small Change</t>
  </si>
  <si>
    <t>The financial institution has systems in place to prevent and mitigate gender discrimination of its customers.</t>
  </si>
  <si>
    <t xml:space="preserve">The financial institution guarantees at least 30% participation and equal access of women and men at Board of Directors, Executive positions, and Senior management level.  </t>
  </si>
  <si>
    <t>The financial institution guarantees at least 40%  participation and equal access of women and men at Board of Directors, Executive positions, and Senior management level.</t>
  </si>
  <si>
    <t>The financial institution provides targeted professional development for employees to promote equal access for women to senior level positions.</t>
  </si>
  <si>
    <t xml:space="preserve">The following elements are related to the financial institution's transparency and strategy: </t>
  </si>
  <si>
    <t>The financial institution discloses the % of financing to women-owned businesses OR other vulnerable groups, on the total amount of financing to MSMEs.</t>
  </si>
  <si>
    <t>Companies have made a policy commitment to mitigate the human rights risks faced by people as a result of their gender.</t>
  </si>
  <si>
    <t>Companies have an explicitly gender-sensitive zero tolerance policy towards all forms of gender-based discrimination in employment and occupation.</t>
  </si>
  <si>
    <t>Companies have a zero-tolerance policy commitment towards gender-based violence in the workplace, including verbal, physical and sexual harassment.</t>
  </si>
  <si>
    <t>Companies provide trainings to address gender-based discrimination and biases in the workplace.</t>
  </si>
  <si>
    <t>Companies actively manage equal remuneration.</t>
  </si>
  <si>
    <t>Companies have systems in place to prevent and mitigate gender discrimination of their customers.</t>
  </si>
  <si>
    <t>Companies guarantee at least 30% participation and equal access of women and men at Board of Directors, Executive positions, and Senior management level.</t>
  </si>
  <si>
    <t>Companies guarantee at least 40% participation and equal access of women and men at Board of Directors, Executive positions, and Senior management level.</t>
  </si>
  <si>
    <t>Companies provide targeted professional development, and where necessary also education and training, for employees to promote equal access for women to senior level positions.</t>
  </si>
  <si>
    <t>Companies include gender and women’s rights criteria in their procurement and operational policies.</t>
  </si>
  <si>
    <t xml:space="preserve">Companies include clauses on the compliance with gender and women’s rights criteria in their contracts with subcontractors and suppliers. </t>
  </si>
  <si>
    <t>Elements 'Human Rights'</t>
  </si>
  <si>
    <t>The financial institution respects all human rights as described in the United Nations Guiding Principles on Business and Human Rights.</t>
  </si>
  <si>
    <t xml:space="preserve">The financial institution has a zero-tolerance policy towards all forms of discrimination in employment and occupation, including on the basis of gender, race, ethnicity, sexuality, and physical ability. </t>
  </si>
  <si>
    <t>Companies respect all human rights as described in the United Nations Guiding Principles on Business and Human Rights.</t>
  </si>
  <si>
    <t>Companies have a policy commitment to meet their responsibility to respect human rights.</t>
  </si>
  <si>
    <t>Companies have a human rights due diligence process to identify, prevent, mitigate and account for how they address their impact on human rights.</t>
  </si>
  <si>
    <t xml:space="preserve">Companies have processes to enable the remediation of any adverse human rights impact which they cause or to which they contribute. </t>
  </si>
  <si>
    <t>Companies establish or participate in effective operational-level grievance mechanisms for individuals and communities who may be adversely impacted.</t>
  </si>
  <si>
    <t>Companies respect the rights of indigenous peoples during the course of their operations.</t>
  </si>
  <si>
    <t>Companies prevent conflicts over land rights and acquire natural resources only by engaging in meaningful consultation with local communities and obtaining free, prior and informed consent (FPIC) when it concerns indigenous peoples.</t>
  </si>
  <si>
    <t xml:space="preserve">Companies prevent conflict over land rights and acquire natural resources only with free, prior and informed consent (FPIC) of peoples with customary tenure rights. </t>
  </si>
  <si>
    <t xml:space="preserve">Companies have special attention for respecting the rights of children. </t>
  </si>
  <si>
    <t>Companies have special attention for respecting the rights of persons with disabilities.</t>
  </si>
  <si>
    <t xml:space="preserve">Companies do not enable settlements, including their economic activities, in occupied territories in respect of International Humanitarian Law. </t>
  </si>
  <si>
    <t xml:space="preserve">Companies integrate human rights criteria into their procurement and operational policies. </t>
  </si>
  <si>
    <t>Companies include clauses on compliance with human rights criteria in their contracts with subcontractors and suppliers.</t>
  </si>
  <si>
    <t>Elements 'Labour rights'</t>
  </si>
  <si>
    <t>The financial institution respects the ILO Declaration on Fundamental Principles and Rights at Work.</t>
  </si>
  <si>
    <t>The financial institution integrates at least the labour standards of the ILO Declaration on Fundamental Principles and Rights at Work in its procurement policies.</t>
  </si>
  <si>
    <t>The financial institution respects the ILO Maternity Protection Convention.</t>
  </si>
  <si>
    <t>The financial institution establishes procedures for managing and processing employee complaints and solve labour rights violations, preferably in consultation with the relevant trade union.</t>
  </si>
  <si>
    <t>Companies uphold the freedom of association and the effective recognition of the right to collective bargaining.</t>
  </si>
  <si>
    <t>All forms of forced and compulsory labour are unacceptable.</t>
  </si>
  <si>
    <t>Child labour is unacceptable.</t>
  </si>
  <si>
    <t>Discrimination in respect of employment and occupation is unacceptable.</t>
  </si>
  <si>
    <t>Companies are committed to fair recruitment practices.</t>
  </si>
  <si>
    <t xml:space="preserve">Companies pay a living wage to their employees. </t>
  </si>
  <si>
    <t xml:space="preserve">Companies apply a maximum of working hours  (maximum 48 hours per week plus 12 hours of overtime). </t>
  </si>
  <si>
    <t xml:space="preserve">Companies have a comprehensive health and safety policy. </t>
  </si>
  <si>
    <t>HEALTH 2</t>
  </si>
  <si>
    <t xml:space="preserve">Companies respect the ILO Maternity Protection Convention </t>
  </si>
  <si>
    <t>Companies ensure equal treatment and working conditions for migrant workers and informal workers.</t>
  </si>
  <si>
    <t>Companies provide decent working conditions to homeworkers.</t>
  </si>
  <si>
    <t xml:space="preserve">Companies have a clear management system to monitor and, if needed, correct compliance with norms on labour law. </t>
  </si>
  <si>
    <t xml:space="preserve">Companies establish procedures on how to deal and process employee complaints and to solve violations and conflicts, preferably in consultation with the relevant trade union. </t>
  </si>
  <si>
    <t xml:space="preserve">Companies integrate labour rights in their procurement policies. </t>
  </si>
  <si>
    <t>Companies include clauses on the compliance with criteria on labour rights in their contracts with subcontractors and suppliers.</t>
  </si>
  <si>
    <t>Elements 'Nature'</t>
  </si>
  <si>
    <t xml:space="preserve">The financial institution measures and discloses the biodiversity footprint of its portfolio. </t>
  </si>
  <si>
    <t>Companies prevent negative impacts on High Conservation Value (HCV) areas within their business operations and the areas they manage.</t>
  </si>
  <si>
    <t>Companies prevent negative impacts on protected areas that fall under the categories I-IV of the International Union for Conservation of Nature (IUCN) within their business operations and the areas they manage.</t>
  </si>
  <si>
    <t>Companies prevent negative impacts on UNESCO World Heritage sites within their business operations and the areas they manage.</t>
  </si>
  <si>
    <t>Companies prevent negative impacts on protected areas that fall under the Ramsar Convention on Wetlands within their business operations and the areas they manage.</t>
  </si>
  <si>
    <t>Companies prevent negative impacts for the populations or the number of animal species that are on the IUCN Red List of Threatened Species.</t>
  </si>
  <si>
    <t>Trade in endangered plant and animal species complies with the CITES conditions.</t>
  </si>
  <si>
    <t>Trade in endangered plant and animal species that are on the CITES lists is unacceptable.</t>
  </si>
  <si>
    <t>Activities in the field of genetic materials and genetic engineering only take place if they meet the permission and processing requirements as described in the UN Convention on Biological Diversity and the related Bonn Guidelines or Nagoya Protocol.</t>
  </si>
  <si>
    <t>Production of, or trade in, living genetically modified organisms can only take place if permission has been obtained from the importing country and all requirements of the Cartagena Protocol have been met.</t>
  </si>
  <si>
    <t>Companies prevent the introduction of invasive alien species in ecosystems.</t>
  </si>
  <si>
    <t>Deep sea mining is unacceptable.</t>
  </si>
  <si>
    <t>MINING 14</t>
  </si>
  <si>
    <t>Companies conduct water scarcity impact assessments in water scarce regions.</t>
  </si>
  <si>
    <t>Companies have comprehensive mitigation measures in place to address community and ecosystem water requirements in areas where environmental impact assessments identify that significant impacts to water resources are likely.</t>
  </si>
  <si>
    <t>Companies make an environmental impact assessment on the total consequences of a large scale project on biodiversity, at least according to GRI 304: Biodiversity 2016 or other relevant standards (mentioned in section 2.8.2).</t>
  </si>
  <si>
    <t xml:space="preserve">Companies integrate criteria on nature into their procurement and operational policies. </t>
  </si>
  <si>
    <t>Companies include clauses on the compliance with criteria on nature in their contracts with subcontractors and suppliers.</t>
  </si>
  <si>
    <t>Elements 'Tax'</t>
  </si>
  <si>
    <t>For at least three quarters of the countries in which the financial institution operates and/or 75% of its total revenue, it reports country-by-country on its revenues, profit, FTEs, subsidies received from governments and tax payments to governments in a way that matches with the consolidated accounts.</t>
  </si>
  <si>
    <t>For each country in which the financial institution operates, it reports country-by-country on its revenues, profits, FTEs, subsidies received from governments and tax payments to governments in a way that matches with the consolidated account.</t>
  </si>
  <si>
    <t>For each country in which the financial institution operates, it reports country-by-country on its total assets in a way that matches with the consolidated account.</t>
  </si>
  <si>
    <t>The financial institution does not advise clients to set up international structures with the main purpose to avoid or evade taxes.</t>
  </si>
  <si>
    <t>The financial institution does not participate in transactions with international structures of which the main purpose is to avoid or evade taxes.</t>
  </si>
  <si>
    <t>The financial institution publishes key information of any company-specific tax ruling it has obtained from tax authorities.</t>
  </si>
  <si>
    <t xml:space="preserve">The financial institution does not have subsidiaries, branches or associates in jurisdictions with no or zero corporate tax or in jurisdictions with harmful corporate tax practices, unless they havesubstance and their profits are generated by from local economic activities. </t>
  </si>
  <si>
    <t>The financial institution does not provide financial services to companies in tax havens, unless the company has substance and its profits are generated by from local economic activities.</t>
  </si>
  <si>
    <t>Companies publish their full group structure, including indirectly and jointly-owned entities.</t>
  </si>
  <si>
    <t xml:space="preserve">Companies publish an explanation of the activities, functions and ultimate shareholder of every subsidiary, branch, joint venture or affiliates located in jurisdictions with no or zero corporate tax practices or in jurisdictions with harmful corporate tax practices. </t>
  </si>
  <si>
    <t>For each country in which companies operate, they report country-by-country on their revenues, profit, FTEs, subsidies received from governments and payments to governments (e.g. withholding taxes, payments for concessions and company tax).</t>
  </si>
  <si>
    <t>Companies focus their international enterprise structure and their international transactions in a way that reflects the economic substance of the activities and transactions undertaken, without any steps made primarily to secure a tax advantage.</t>
  </si>
  <si>
    <t>Companies publish key information of any company-specific tax ruling it has obtained from tax authorities.</t>
  </si>
  <si>
    <t>Companies make public, to the extent legally and practically possible, the decision of any adjudication or arbitration to which it, or any of its subsidiaries, is a party, undertaken to resolve a tax dispute, whether in a court or in an arbitration setting.</t>
  </si>
  <si>
    <t>Companies have a management system which results in immediate actions if suspicions arise that employees or suppliers are guilty of facilitating tax evasion.</t>
  </si>
  <si>
    <t xml:space="preserve">Companies integrate criteria on tax in their procurement policies and operational policies. </t>
  </si>
  <si>
    <t>Companies include clauses on the compliance with criteria on tax in their contracts with subcontractors and suppliers.</t>
  </si>
  <si>
    <t>Elements 'Arms'</t>
  </si>
  <si>
    <t>Use, production, development, maintenance, testing, stockpiling of and trade in in anti-personal landmines, including key components of landmines, is unacceptable.</t>
  </si>
  <si>
    <t>Use, production, development, maintenance, testing, stockpiling of and trade in cluster munitions, including key components of cluster munitions, is unacceptable.</t>
  </si>
  <si>
    <t>Use, production, development, maintenance, testing, stockpiling of and trade in nuclear weapons, including key components of nuclear weapons, in or to countries that have not ratified the Non-proliferation Treaty is unacceptable.</t>
  </si>
  <si>
    <t>Use, production, development, maintenance, testing, stockpiling of and trade in nuclear weapons, including key components of nuclear weapons, is unacceptable.</t>
  </si>
  <si>
    <t>Use, production, development, maintenance, testing, stockpiling of and trade in chemical weapons, including key components of chemical weapons, is unacceptable.</t>
  </si>
  <si>
    <t>Use, production, development, maintenance, testing, stockpiling of and trade in biological weapons, including key components of biological weapons, is unacceptable.</t>
  </si>
  <si>
    <t>Use, production, development, maintenance, testing, stockpiling of and trade in lethal autonomous weapons systems (LAWS), including components designed for LAWS, is unacceptable.</t>
  </si>
  <si>
    <t>Companies treat dual-use goods as military goods when they have a non-civilian purpose.</t>
  </si>
  <si>
    <t>Supply of military goods to countries that are under a United Nations or relevant multilateral arms embargo, is unacceptable.</t>
  </si>
  <si>
    <t>Supply of military goods is unacceptable if there is an overriding risk that the arms will be used for serious violation of international human rights and humanitarian law.</t>
  </si>
  <si>
    <t>Supply of military goods to countries that severely violate human rights, is unacceptable.</t>
  </si>
  <si>
    <t>Supply of military goods to parties involved in conflict is unacceptable, unless to parties acting in accordance with a UN Security Council resolution.</t>
  </si>
  <si>
    <t>Supply of military goods to countries that are severely corrupt, is unacceptable.</t>
  </si>
  <si>
    <t>Supply of military goods to countries having a failed or fragile state, is unacceptable.</t>
  </si>
  <si>
    <t>Supply of military goods to countries that spend a disproportionate part of their budget on purchases of arms, is unacceptable.</t>
  </si>
  <si>
    <t>Elements 'Food'</t>
  </si>
  <si>
    <t>Companies respect the right to adequate food.</t>
  </si>
  <si>
    <t>Companies respect the ILO Declaration on Fundamental Principles and Rights at Work.</t>
  </si>
  <si>
    <t>Companies prevent conflict over land rights and acquire natural resources only with free, prior and informed consent (FPIC) of peoples with customary tenure rights.</t>
  </si>
  <si>
    <t>Activities in the field of genetic materials and genetic engineering only take place if they meet the permission and processing requirements described in the UN Convention on Biological Diversity and the related Bonn Guidelines or Nagoya Protocol.</t>
  </si>
  <si>
    <t>Production of, or trade in, living genetically modified organisms can only take place if permission of the importing country has been obtained and all requirements of the Cartagena Protocol have been met.</t>
  </si>
  <si>
    <t>Companies respect animal welfare in all Five Domains of animal welfare.</t>
  </si>
  <si>
    <t>ANIMAL WELFARE 1</t>
  </si>
  <si>
    <t>Severely restricted housing methods for farm animals, including calves in crates, hens in battery cages and sows in feeding cubicles, are unacceptable</t>
  </si>
  <si>
    <t>ANIMAL WELFARE 2</t>
  </si>
  <si>
    <t>Companies limit the duration of animal transports in line with best-practice standards.</t>
  </si>
  <si>
    <t>ANIMAL WELFARE 11</t>
  </si>
  <si>
    <t>Companies apply a prudent use of antimicrobial medicines (antibiotics) in food-producing animals in order to minimize antimicrobial resistance.</t>
  </si>
  <si>
    <t xml:space="preserve">Companies reduce their direct and indirect greenhouse gas emissions. </t>
  </si>
  <si>
    <t>Companies reduce their direct and indirect emissions of harmful substances, such as particulate matter, nitrogen oxide and ammonia.</t>
  </si>
  <si>
    <t xml:space="preserve"> Conversion of peatland and high-carbon stocks for agricultural development is unacceptable.</t>
  </si>
  <si>
    <t>Companies contribute to an ambitious, time-bound shift from animal protein to plant and alternative proteins in order to decrease animal protein consumption.</t>
  </si>
  <si>
    <t>Companies minimise use of pesticides.</t>
  </si>
  <si>
    <t>Companies minimise use of water.</t>
  </si>
  <si>
    <t>Companies prevent water pollution.</t>
  </si>
  <si>
    <t>Companies have comprehensive mitigation measures in place to address community and ecosystem water requirements in areas where environmental impact assessments identify that significant impacts to water resources are liklely.</t>
  </si>
  <si>
    <t>Companies work with relevant standards and initiatives for raw materials (mentioned in 3.4.2.).</t>
  </si>
  <si>
    <t>Companies are certified according to certification schemes criteria (mentioned in section 3.4.2) for raw materials.</t>
  </si>
  <si>
    <t>Companies publish a sustainability report that may contain (a number of) disclosures from the GRI Standards.</t>
  </si>
  <si>
    <t>Large enterprises and multinational enterprises publish a sustainability report that is set up in accordance with recognised sustainability reporting frameworks.</t>
  </si>
  <si>
    <t xml:space="preserve">Companies integrate environmental, social and governance criteria in their procurement and operational policies.  </t>
  </si>
  <si>
    <t xml:space="preserve">Companies include clauses on the compliance with environmental, social and governance criteria in their contracts with subcontractors and suppliers.  </t>
  </si>
  <si>
    <t>Elements 'Forestry'</t>
  </si>
  <si>
    <t xml:space="preserve">Companies prevent negative impacts on High Conservation Value (HCV) areas within their business operations and the forests they manage. </t>
  </si>
  <si>
    <t>Companies prevent negative impacts on High Carbon Stock (HCS) areas within their business operations and the forests they manage.</t>
  </si>
  <si>
    <t>Companies throughout the wood supply chain prevent the use of illegally cut and traded timber.</t>
  </si>
  <si>
    <t>Pulp and paper factories restrict the use of chemicals and the pollution of soil, water and air by making use of the best available techniques.</t>
  </si>
  <si>
    <t xml:space="preserve">Companies respect the rights of local and indigenous communities on the fair and equal use of forests. </t>
  </si>
  <si>
    <t>Companies prevent conflicts over land rights and acquire natural resources only by engaging in serious consultation with local communities and obtaining free, prior and informed consent (FPIC) when it concerns indigenous peoples.</t>
  </si>
  <si>
    <t>Production forests and timber plantations are certified according to the Forest Stewardship Council (FSC) forest management certification.</t>
  </si>
  <si>
    <t>Supply chains of timber traders and companies in the wood product chain (including pulp, paper, veneer, furniture) are certified according to the FSC chain of custody certification.</t>
  </si>
  <si>
    <t>Companies in industries with a large impact on forests (including in any case the forestry and paper industry), report their forest related information to the Carbon Disclosure Project (CDP) Forest Program..</t>
  </si>
  <si>
    <t>Companies include clauses on the compliance with environmental, social and governance criteria in their contracts with subcontractors and suppliers.</t>
  </si>
  <si>
    <t>Elements 'Manufacturing industry'</t>
  </si>
  <si>
    <t xml:space="preserve">Companies reduce their direct and indirect emissions of harmful substances, such as sulphur dioxide and ammonia. </t>
  </si>
  <si>
    <t>Companies restrict the use of chemicals of which it is suspected in scientific literature that they are harmful to human health and, if necessary, only in a responsible way (precautionary principle).</t>
  </si>
  <si>
    <t>Enlarging plastics production capacity is unacceptable.</t>
  </si>
  <si>
    <t>Companies commit to reduce their plastic footprint and publicly report their plastic footprint disclosure, which includes the amount in units of plastic used and what kinds of plastic are used for what purpose.</t>
  </si>
  <si>
    <t>Companies use as little water as possible.</t>
  </si>
  <si>
    <t xml:space="preserve">Companies apply an Environment and Social Risk Management System. </t>
  </si>
  <si>
    <t xml:space="preserve">Companies respect the ILO Declaration on Fundamental Principles and Rights at Work. </t>
  </si>
  <si>
    <t>Companies pay a living wage to their employees.</t>
  </si>
  <si>
    <t>Companies work towards the systematic improvement of safety and health of employees and develop a preventative culture in the field of health and safety.</t>
  </si>
  <si>
    <t xml:space="preserve">Companies in the manufacturing industry work with relevant standards and initiatives for certain products (mentioned in section 3.7.2). </t>
  </si>
  <si>
    <t>Companies in the manufacturing industry are certified according to the criteria of the certification schemes for certain products (mentioned in section 3.7.2).</t>
  </si>
  <si>
    <t>Elements 'Mining'</t>
  </si>
  <si>
    <t>Companies mitigate the chance of accidents by making use of the best available techniques and have a solid road map for crisis situations (a 'contingency plan').</t>
  </si>
  <si>
    <t>Companies do not operate in locations where the consequences of an accident for the environment are unmanageable.</t>
  </si>
  <si>
    <t>Companies reduce extractive waste and manage and process this in a responsible way by adequately tracking, reviewing and acting to improve their tailings risk management and by adopting a zero-failure objective to tailings storage facilities.</t>
  </si>
  <si>
    <t>Riverine tailings disposal and sub-marine tailings disposal is unacceptable.</t>
  </si>
  <si>
    <t xml:space="preserve">Companies include the environmental and health effects of a mine after its closure in plans for the development of new mines. </t>
  </si>
  <si>
    <t xml:space="preserve">Companies ensure the recovery of ecosystems after commercial activities have been completed, for all extractive industry projects (i.e. this is included as an activity in the planning and the budget of the project). </t>
  </si>
  <si>
    <t>Companies respect small scale and artisanal mining and improve sustainable economic and social development on a local level.</t>
  </si>
  <si>
    <t xml:space="preserve">Companies respect the ILO Declaration on Fundamental Principles and Rights at work. </t>
  </si>
  <si>
    <t xml:space="preserve">Companies follow the Voluntary Principles on Security and Human Rights for the security of their employees and company premises. </t>
  </si>
  <si>
    <t>Companies have processes to enable the remediation of any adverse human rights impact which they cause or to which they contribute.</t>
  </si>
  <si>
    <t xml:space="preserve">Companies pay the taxes owed in each country where they operate. </t>
  </si>
  <si>
    <t xml:space="preserve">Offering, promising, giving and requiring, either directly nor indirectly, bribes or other undue advantages in order to acquire or to maintain assignments or other undue advantages, is unacceptable. </t>
  </si>
  <si>
    <t>Companies only operate in weak governance zone or conflict-affected areas if they are able to demonstrate that they are not causing or contributing to human rights abuses.</t>
  </si>
  <si>
    <t>Mining and trading in conflict minerals is unacceptable.</t>
  </si>
  <si>
    <t>Uranium mining is unacceptable.</t>
  </si>
  <si>
    <t>Asbestos mining is unacceptable.</t>
  </si>
  <si>
    <t>Mountaintop removal mining is unacceptable.</t>
  </si>
  <si>
    <t>CLIMATE CHANGE 7</t>
  </si>
  <si>
    <t>NATURE 10</t>
  </si>
  <si>
    <t>CLIMATE CHANGE 9</t>
  </si>
  <si>
    <t xml:space="preserve">Companies work with relevant standards and initiatives for certain minerals (mentioned in section 3.8.2). </t>
  </si>
  <si>
    <t>Companies are certified according to the criteria of certification schemes for certain minerals (mentioned in section 3.8.2).</t>
  </si>
  <si>
    <t>Elements 'Oil &amp; Gas'</t>
  </si>
  <si>
    <t>Companies mitigate the chance of accidents (oil spills, leakages) by making use of the best available techniques and have a solid road map for crisis situations (a so called 'contingency plan').</t>
  </si>
  <si>
    <t>Companies reduce waste from oil and gas extraction and mining, especially the flaring of natural gas, and manage and process this in a responsible way.</t>
  </si>
  <si>
    <t xml:space="preserve">Companies include the environmental and health effects of the dismantling of production facilities, especially of offshore drilling platforms, in plans for the development of new projects. </t>
  </si>
  <si>
    <t xml:space="preserve">Companies reduce the effects of seismological research on whales and other marine mammals. </t>
  </si>
  <si>
    <t>Companies follow the Voluntary Principles on Security and Human Rights for the protection of their employees and de company sites.</t>
  </si>
  <si>
    <t>Offering, promising, giving, or requiring, either directly nor indirectly, bribes or other undue advantages in order to acquire or to maintain assignments or other undue advantages, is unacceptable.</t>
  </si>
  <si>
    <t>substantial change</t>
  </si>
  <si>
    <t>Extracting oil from oil shale is unacceptable.</t>
  </si>
  <si>
    <t>Extracting shale gas in unacceptable.</t>
  </si>
  <si>
    <t>Arctic drilling for oil and gas is unacceptable.</t>
  </si>
  <si>
    <t>Construction of new oil and gas pipelines is unacceptable.</t>
  </si>
  <si>
    <t>Companies phase out their oil and gas operations in line with a 1.5-degrees scenario.</t>
  </si>
  <si>
    <t>Elements 'Power generation'</t>
  </si>
  <si>
    <t>The following elements are related to the financial institution’s strategy and transparency regarding financings and investments in the power generation sector:</t>
  </si>
  <si>
    <t>The financial institution finances companies involved in renewable energy generation (wind, solar, small and medium scale hydro power, geothermal power, tidal power, etc.).</t>
  </si>
  <si>
    <t>The financial institution has a measurable target to increase its finance for renewable energy generation.</t>
  </si>
  <si>
    <t>The financial institution has a measurable target to reduce either its total amount of finance for fossil fuel-fired power generation, or to reduce finance for fossil fuel-fired power generation, relative to its finance for renewable energy generation.</t>
  </si>
  <si>
    <t>CLIMATE CHANGE 8</t>
  </si>
  <si>
    <t>CLIMATE CHANGE 10</t>
  </si>
  <si>
    <t>CLIMATE CHANGE 18</t>
  </si>
  <si>
    <t>Unabated coal-fired power generation (i.e. without operational carbon capture and storage) is unacceptable</t>
  </si>
  <si>
    <t xml:space="preserve">Nuclear energy is unacceptable. </t>
  </si>
  <si>
    <t xml:space="preserve">Large scale hydropower generation is unacceptable. </t>
  </si>
  <si>
    <t>Companies have processes to enable the remediation of any adverse human rights impact to which they cause or to which they contribute.</t>
  </si>
  <si>
    <t>The construction of dams complies with the 7 principles of the World Commission on Dams (WCD) or the Hydropower Sustainability Assessment Protocol.</t>
  </si>
  <si>
    <t>The construction of all water infrastructure projects complies with the 7 principles of the World Commission on Dams (WCD).  </t>
  </si>
  <si>
    <t>Elements 'Transparency &amp; Accountability'</t>
  </si>
  <si>
    <t>The financial institution describes its finance and investment framework regarding environmental and social issues and provides insight into how the financial institution ensures that investments meet the conditions set in its policies.</t>
  </si>
  <si>
    <t xml:space="preserve">The financial institution's finance and investment framework regarding environmental and social issues is audited by a third party and the results are published. </t>
  </si>
  <si>
    <t>The financial institution publishes the names of governments in which it invests.</t>
  </si>
  <si>
    <t>The financial institution publishes the names of companies in which it invests.</t>
  </si>
  <si>
    <t>The financial institution mentions and describes mentions and describes all companies (on its website) to which it grants new credit.</t>
  </si>
  <si>
    <t>The financial institution mentions and describes all companies (on its website) to which it has granted credit.</t>
  </si>
  <si>
    <t>The financial institution discloses the names of all outstanding project finance transactions and project-related corporate loans, including the information required by the Equator Principles 4.</t>
  </si>
  <si>
    <t>The financial institution publishes a breakdown of its portfolio by region, size and industry (in line with GRIs FSSD FS6).</t>
  </si>
  <si>
    <t xml:space="preserve">The financial institution publishes a breakdown of its portfolio in a cross table, combining industry and region data. </t>
  </si>
  <si>
    <t>The financial institution publishes a sufficiently detailed breakdown of its portfolio, for example based on the first two digits of NACE and ISIC.</t>
  </si>
  <si>
    <t>The financial institution publishes a sufficiently detailed breakdown of its portfolio, for example based on the first four digits of NACE and ISIC.</t>
  </si>
  <si>
    <t>The financial institution publishes the number of companies with which it has engaged on social and environmental topics.</t>
  </si>
  <si>
    <t>small change</t>
  </si>
  <si>
    <t>The financial institution publishes the names of companies with which it has engaged on social and environmental topics.</t>
  </si>
  <si>
    <t xml:space="preserve">The financial institution publishes the results of engagement on social and environmental topics, including the topics, goals and deadlines. </t>
  </si>
  <si>
    <t>The financial institution publishes the names of companies that are excluded from investment and financing due to sustainability issues, including the reasons for this exclusion.</t>
  </si>
  <si>
    <t>The financial institution discloses a voting policy which includes guidelines on how to vote on shareholder resolutions related to environmental, social, and governance issues.</t>
  </si>
  <si>
    <t>The financial institution publishes its voting record.</t>
  </si>
  <si>
    <t>The financial institution publishes a sustainability report.</t>
  </si>
  <si>
    <t>The financial institution publishes a sustainability report that is set up in accordance with the General Disclosures requirement of the GRI Universal Standard 2021 or in accordance with another recognised sustainability reporting framework.</t>
  </si>
  <si>
    <t>The financial institution’s sustainability report has been verified externally.</t>
  </si>
  <si>
    <t>The financial institution reports on the consultation with civil society organisations and other stakeholders.</t>
  </si>
  <si>
    <t xml:space="preserve">The financial institution provides a breakdown of the volume of assets that are managed internally and/or externally. </t>
  </si>
  <si>
    <t>The financial institution discloses the names of external asset managers.</t>
  </si>
  <si>
    <t xml:space="preserve">The financial institution has set up mechanisms to ensure engagement and voting practices of external asset managers or service providers comply with their sustainability policies. </t>
  </si>
  <si>
    <t>The financial institution has a complaint mechanism for individuals and communities that may be adversely affected by activities that it is connected to, and the scope of the complaint mechanism covers financed activities.</t>
  </si>
  <si>
    <t>The financial institution has set up a grievance mechanism that is accessible, and clearly explains its process for managing complaints.</t>
  </si>
  <si>
    <t xml:space="preserve">The financial institution reports on the progress and performance of its grievance mechanism. </t>
  </si>
  <si>
    <t>The financial institution commits to respecting and cooperating in good faith with State-based non-judicial and judicial mechanisms when cases that it is connected to are brought to such a mechanism.</t>
  </si>
  <si>
    <t>List</t>
  </si>
  <si>
    <t>Relevance</t>
  </si>
  <si>
    <t>yes</t>
  </si>
  <si>
    <t>Nachhaltige Geldanlage - In die Zukunft investieren - Website</t>
  </si>
  <si>
    <t>Unser Beitrag zur Nachhaltigkeit - Website</t>
  </si>
  <si>
    <t>Eigenanlagen der Sparda-Bank West - Website</t>
  </si>
  <si>
    <t>Die Sparda-Bank West ist klimaneutral - Website</t>
  </si>
  <si>
    <t>Grünvestieren: Bausteine für die nachhaltige Geldanlage - Website</t>
  </si>
  <si>
    <t>Pressemitteilung (25.10.18) - Eine Entscheidung für die Zukunft: Nachhaltigkeit im Fokus - Website</t>
  </si>
  <si>
    <t>Pressemitteilung (28.06.23) - Vertreterversammlung der Sparda-Bank - Website</t>
  </si>
  <si>
    <t>Pressemitteilung (03.05.22) - SpardaSpendenWahl: nachhaltige Schulprojekte unterstützen! - Website</t>
  </si>
  <si>
    <t>accessed 17.06.2024</t>
  </si>
  <si>
    <t>accessed 17.06.2032</t>
  </si>
  <si>
    <t>Urkunde Ausgleich Treibhausgasemissionen 2023</t>
  </si>
  <si>
    <t>Vereinbarung zur Nachhaltigkeit</t>
  </si>
  <si>
    <t>Nachhaltigkeitsbericht 2022</t>
  </si>
  <si>
    <t>Nachhaltigkeitsleitbild</t>
  </si>
  <si>
    <t>Offenlegungsbericht nach CRR 2022</t>
  </si>
  <si>
    <t>September 2023</t>
  </si>
  <si>
    <t>December 2022</t>
  </si>
  <si>
    <t>June 2023</t>
  </si>
  <si>
    <t>Information über den Umgang mit Nachhaltigkeitsrisiken und den wichtigsten nachteiligen Auswirkungen auf Nachhaltigkeitsfaktoren in der Finanzportfolioverwaltung gemäß Offenlegungsverordnung</t>
  </si>
  <si>
    <t>Erklärung über die Berücksichtigung der wichtigsten nachteiligen Auswirkungen auf Nachhaltigkeitsfaktoren bei der Anlageberatung</t>
  </si>
  <si>
    <t>Information über den Umgang mit Nachhaltigkeitsrisiken für Finanzprodukte gemäß Offenlegungsverordnung</t>
  </si>
  <si>
    <t>Code of Conduct</t>
  </si>
  <si>
    <t>Informationen zu Nachhaltigkeit - Website</t>
  </si>
  <si>
    <t>Kundeninformation zum Beschwerdemanagement</t>
  </si>
  <si>
    <t>Geschäftsbericht 2022</t>
  </si>
  <si>
    <t>Sparda-Bank West - Nachhaltigkeitsbericht 2021</t>
  </si>
  <si>
    <t>not sufficient. Sparda-West doesn't record their greenhouse gas emissions. Therefore, Sparda-West is not able to determine goals to reduce greenhouse gas emissions. See p.33: "Bei der SpardaBank
West werden die TreibhausgasEmissionen
nicht erfasst, somit ist weder eine Berichterstattung nach GHG noch eine
Festlegung von Zielen für die Senkung von THGEmissionen
möglich."</t>
  </si>
  <si>
    <t>Sparda-Bank West - Nachhaltigkeitsbericht 2022</t>
  </si>
  <si>
    <t>sufficient. All locations use electricity generated from renewable energy sources. See p.34: "Alle Standorte der SpardaBank
West werden seit Ende 2019 ausschließlich mit
regenerativ erzeugtem Strom beliefert"</t>
  </si>
  <si>
    <t>no information found</t>
  </si>
  <si>
    <t>not applicable as the bank does not engage in project financing</t>
  </si>
  <si>
    <t>Sparda-Bank West - Code of Conduct 2019</t>
  </si>
  <si>
    <t>sufficient, see p. 5: "Jede Form korrupten Verhaltens, nämlich der Bestechlichkeit oder der Bestechung durch die Banken, deren Organmitglieder sowie der Mitarbeiterinnen und Mitarbeiter, lehnen wir ab. Wir beteiligen uns nicht an Geschäften, bei denen der Verdacht besteht, dass diese mit Korruption in jeglicher Form verbunden sind."</t>
  </si>
  <si>
    <t>sufficient due to anti-money laundering statement, see p. 4: "Die Banken, die Mitglieder der Vorstände und der Aufsichtsräte sowie die Mitarbeiterinnen und die Mitarbeiter werden alles unternehmen, um jede Form der Geldwäsche oder der Terrorismusfinanzierung zu verhindern. Sie werden sich insbesondere nicht an Maßnahmen zur Geldwäsche beteiligen und sie werden gegen jede Form der Geldwäsche durch Kunden einschreiten."</t>
  </si>
  <si>
    <t>sufficient. There is a commitment against financing of terrorism and other illegal acts. See p.4: "Die Banken, die Mitglieder der Vorstände und der Aufsichtsräte sowie die Mitarbeiterinnen und die Mitarbeiter werden alles unternehmen, um jede Form der Geldwäsche oder der Terrorismusfinanzierung zu verhindern."</t>
  </si>
  <si>
    <t>sufficient - due to German legislation: "know your customer" principle according to §3 (1) 1 &amp; §10 (1) Geldwäschegesetz (GwG)</t>
  </si>
  <si>
    <t xml:space="preserve">sufficient - due to German legislation: §15 (3) GWG defines and requires additional safeguards for PEPs </t>
  </si>
  <si>
    <t xml:space="preserve">sufficient. Commitment not to lobby. See p.61: "Wir legen größten Wert auf Unabhängigkeit, sodass wir abgesehen von der Vertretung durch den Verband der Sparda Banken und die Mitgliedschaft im BVR (Bundesverband der Volks und Raiffeisenbanken) keine Vernetzungen und Einflussnahmen auf politischer Ebene verfolgen. Eine eigenständige politische Einflussnahme erfolgt nicht. Auch Spenden an politische Parteien werden daher von uns nicht getätigt."
Also the Bundesverband der Deutschen Volksbanken und Raiffeisenbanken (BVR), to which the bank is related is listed in the EU Transparency register see details on https://ec.europa.eu/transparencyregister/public/consultation/displaylobbyist.do?id=22330076571-75 </t>
  </si>
  <si>
    <t>basic score for proprietary assets,  as direct investments (however not funds) are limited to corporate bonds within Europe, where EU’s Fourth Anti-Money Laundering Directive (AMLD) applies.
See p. 22: "Die Eigenanlagen unseres Hauses teilen sich auf in die sogenannten
Direktanlagen sowie einen Spezialfonds. Die Titelauswahl und das Management
der Direktanlagen erfolgen durch das Treasury der SpardaBank
West. Die zulässigen Anlageformen für die Direktanlagen sind auf europäische
Pfandbriefe, Staatsanleihen und Unternehmensanleihen begrenzt.
Das Management des Spezialfonds teilt sich auf verschiedene Mandatsträger
auf. Jeder Mandatsträger betreut einen definierten Teil des Spezialfonds."</t>
  </si>
  <si>
    <t>sufficient. Financial institution has employees in Germany only and General Equal Treatment Act (Allgemeines Gleichbehandlungsgesetz) applies. The Act prohibits all forms of discrimination, including gender (Part 1, Section 3 (1)-(5) &amp; Part 2 specifically about employees)</t>
  </si>
  <si>
    <t xml:space="preserve">sufficient. The financial institution has employees only in Germany (see Tax element 1) and General Equal Treatment Act (Allgemeines Gleichbehandlungsgesetz, AGG) applies. The AGG defines and protects employees harassment and specifically from sexual harassment (Part 1, Section 3 (1)-(5) &amp; Part 2 specifically about employees)
</t>
  </si>
  <si>
    <t>sufficient, Sparda Bank has employees in Germany only (see Tax element 1) and the Entgelttransparenzgesetz applies. Accordingly, companies are required to actively manage pay equity. - also see p.44: "Eine Differenzierung nach Herkunft, Hautfarbe, Nationalität, Religionszugehörigkeit, Geschlecht oder körperlicher Behinderung ist weder nach der tariflichen noch nach der betrieblichen Vergütungssystematik zulässig. Generell ist jegliche Art der Diskriminierung – auch im persönlichen Umgang miteinander – unzulässig."</t>
  </si>
  <si>
    <t>not sufficient, there is only a committment, but no system in place and no mention of costumers, see p. 44: "Eine Differenzierung nach Herkunft, Hautfarbe, Nationalität,
Religionszugehörigkeit, Geschlecht oder körperlicher Behinderung ist weder nach der tariflichen noch nach der betrieblichen Vergütungssystematik zulässig. Generell ist jegliche Art der Diskriminierung – auch im persönlichen Umgang miteinander – unzulässig. Da diese Maßnahmen wirkungsvolle Instrumente sind, Chancengerechtigkeit zu erreichen, sehen wir keinen Anlass, zusätzliche Ziele zu definieren und deren Erreichung zu überprüfen."</t>
  </si>
  <si>
    <t>Sparda-Bank West - Geschäftsbericht 2021</t>
  </si>
  <si>
    <t xml:space="preserve">not sufficient, the goal of the Sparda Bank is to have over 24% women at senior level positions, 20% women on the executive board and 30% on the supervisory board until 30th June 2022. See p. 12: "3. ERKLÄRUNG ZUR UNTERNEHMENSFÜHRUNG
Die Sparda-Bank West eG fördert im Rahmen der regional bestehenden Möglichkeiten den Einsatz
von qualifizierten Frauen in Führungspositionen der Bank.
Der Aufsichtsrat der Bank hat gemäß § 9 Abs. 4 GenG Zielgrößen für den Frauenanteil im Aufsichts-
rat und für den Vorstand festgelegt. Für die Führungsebene unterhalb des Vorstandes (Bereichs-
leitung) wurde gemäß § 9 Abs. 3 GenG durch den Vorstand ebenfalls eine Zielgröße festgelegt. Die
Quoten wurden für den Bezugszeitraum bis einschließlich 30.06.2022 festgelegt. [siehe Tabelle]" </t>
  </si>
  <si>
    <t>not sufficient, see element 4</t>
  </si>
  <si>
    <t>not sufficient, see p. 51: "Da die SpardaBank West eG nur national tätig ist und dies nur im regionalen
Umfeld, sind Themen der Menschenrechte für uns nicht relevant. Kinder oder
Zwangsarbeit sowie andere Formen von Ausbeutung kommen in unserer
Dienstleistung nicht vor. Eine Zielsetzung einschließlich Maßnahmen zur
Einhaltung von Menschenrechten ist daher nicht notwendig. Dasselbe gilt für
unsere Zulieferer und Kooperationspartner.
Diejenigen, die international tätig sind, haben sich den ILOAnforderungen
verpflichtet"</t>
  </si>
  <si>
    <t>basic score. Any form of discrimination stated as unacceptable. All the discrimination types addressed by this element are also explicitly mentioned, however only in the context of compensation and personal employee relationships; see p. 6: "Da die SpardaBank West eG nur national tätig ist und dies nur im regionalen
Umfeld, sind Themen der Menschenrechte für uns nicht relevant. Kinder oder
Zwangsarbeit sowie andere Formen von Ausbeutung kommen in unserer
Dienstleistung nicht vor. Eine Zielsetzung einschließlich Maßnahmen zur
Einhaltung von Menschenrechten ist daher nicht notwendig. Dasselbe gilt für
unsere Zulieferer und Kooperationspartner.
Diejenigen, die international tätig sind, haben sich den ILOAnforderungen
verpflichtet"
Also see p. 44: "Eine Differenzierung nach Herkunft, Hautfarbe, Nationalität,
Religionszugehörigkeit, Geschlecht oder körperlicher Behinderung ist weder
nach der tariflichen noch nach der betrieblichen Vergütungssystematik zulässig.
Generell ist jegliche Art der Diskriminierung – auch im persönlichen Umgang
miteinander – unzulässig."</t>
  </si>
  <si>
    <t>not sufficient, see p.47: "Wir sind ausschließlich regional tätig, daher halten wir eine gesonderte menschenrechtliche Prüfung unserer Lieferanten nicht für relevant. Folglich wurden auch keine Investitionsvereinbarungen auf Menschenrechtsaspekte hin untersucht."</t>
  </si>
  <si>
    <t>not sufficient, see element 3</t>
  </si>
  <si>
    <t>sufficient,Sparda-Bank West has employees in Germany only and the German law covers the ILO core labour norms. See p. 42: "Die SpardaBank West betreibt ihre Standorte ausschließlich in Deutschland
und unterliegt den gesetzlich vorgeschriebenen Menschenrechts und
Arbeitsrechtsstandards als auch den tarifvertraglichen Bestimmungen. Diese
stärken die Arbeitnehmerrechte durch Arbeitnehmerschutzgesetze inklusive des
Gesundheitsschutzes, Arbeitssicherheit, Informations und
Versammlungsfreiheit etc."</t>
  </si>
  <si>
    <t>sufficient. According to the FI, those suppliers and cooperation partners that are active abroad comply with the ILO principles. See p. 11: "Die Bausparkasse Schwäbisch Hall, die TeamBank sowie Union Investment
verpflichten bereits seit 2012 ihre Lieferanten mithilfe einer
Nachhaltigkeitsvereinbarung auf die Einhaltung der Mindeststandards der DZ
BANK Gruppe sowie der Prinzipien des Global Compacts der Vereinten
Nationen und der Anforderungen der International Labour Organization (ILO)." 
Also see p. 51:"ine Zielsetzung einschließlich Maßnahmen zur
Einhaltung von Menschenrechten ist daher nicht notwendig. Dasselbe gilt für
unsere Zulieferer und Kooperationspartner.
Diejenigen, die international tätig sind, haben sich den ILOAnforderungen
verpflichtet"</t>
  </si>
  <si>
    <t>basic score. Germany has a works constitution law and a works council is regularly elected by the employees and employees can contact a member of the works council confidentially, however no clear procedure of managing complaints specifically related to labour rights violations stated. See p. 19: "Der Betriebsrat nimmt eine sehr wichtige Funktion als Arbeitnehmervertreter
ein. Daher ist hier ein enger Austausch mit dem Vorstand elementar. Dieser
findet über die Quartals und Monatsgespräche sowie anlassbezogen auch
kurzfristig statt. Die Hauptthemen sind vor allem die nachhaltige
Personalpolitik und die zu treffenden Betriebsvereinbarungen."</t>
  </si>
  <si>
    <t xml:space="preserve">sufficient, as Germany is the only country the FI operates in, and due to §26a KWG there is a disclosure - p. 32: "32
Zusatzangaben gemäß § 26a Abs. 1 Satz 2 KWG
Anlage gemäß § 26a Abs. 1 Satz 2 KWG zum Jahresabschluss der Sparda-Bank West eG per
31.12.2021 („Länderspezifische Berichterstattung“).
Firmenbezeichnung, Art der Tätigkeiten und geografische Lage der Niederlassungen
Die Sparda-Bank West eG, Düsseldorf, betreibt ausschließlich inländische Niederlassungen. Zum
Konzern der Sparda-Bank West eG gehören die Tochterunternehmen LAUREUS AG PRIVAT
FINANZ und VIANTIS AG, deren Sitze sich ebenfalls in Düsseldorf befinden, sowie die C.I.C.S. AG
und die Comfort Finance AG jeweils mit Sitz in Münster. Sämtliche nachfolgenden Angaben beziehen
sich auf die Geschäftstätigkeit als regional tätiger Konzern in der Bundesrepublik Deutschland.
Auf die Erstellung eines Konzernabschlusses wurde nach § 296 (2) HGB verzichtet.
Umsatz
Der Umsatz wird aus der Summe folgender Komponenten der Gewinn- und Verlustrechnung
nach HGB definiert: Zinserträge, Zinsaufwendungen, laufende Erträge aus Aktien etc., Erträge aus
Gewinngemeinschaften etc., Provisionserträge, Provisionsaufwendungen, Nettoertrag/-aufwand
des Handelsbestands und sonstige betriebliche Erträge.
Der Umsatz im Geschäftsjahr 2021 betrug 179,9 Mio. EUR.
Anzahl der Lohn- und Gehaltsempfänger in Vollzeitäquivalenten
Zum Jahresende 2021 waren bei der Sparda-Bank West eG insgesamt 695 Lohn- und Gehalts-
empfänger in Vollzeitäquivalenten beschäftigt.
Gewinn und Steuern
Der Gewinn vor Steuern betrug 16,1 Mio. EUR. Unter Berücksichtigung der Steuern in Höhe von
10,6 Mio. EUR ergab sich ein Nettogewinn von 5,5 Mio. EUR.
Beihilfen
Die Sparda-Bank West eG hat im Geschäftsjahr keine öffentlichen Beihilfen erhalten."
</t>
  </si>
  <si>
    <t>sufficient, as Germany is the only country the FI operates in - p. 32: "Zusatzangaben gemäß § 26a Abs. 1 Satz 2 KWG
Anlage gemäß § 26a Abs. 1 Satz 2 KWG zum Jahresabschluss der Sparda-Bank West eG per
31.12.2021 („Länderspezifische Berichterstattung“).
Firmenbezeichnung, Art der Tätigkeiten und geografische Lage der Niederlassungen
Die Sparda-Bank West eG, Düsseldorf, betreibt ausschließlich inländische Niederlassungen. Zum
Konzern der Sparda-Bank West eG gehören die Tochterunternehmen LAUREUS AG PRIVAT
FINANZ und VIANTIS AG, deren Sitze sich ebenfalls in Düsseldorf befinden, sowie die C.I.C.S. AG
und die Comfort Finance AG jeweils mit Sitz in Münster. Sämtliche nachfolgenden Angaben beziehen
sich auf die Geschäftstätigkeit als regional tätiger Konzern in der Bundesrepublik Deutschland.
Auf die Erstellung eines Konzernabschlusses wurde nach § 296 (2) HGB verzichtet.
Umsatz
Der Umsatz wird aus der Summe folgender Komponenten der Gewinn- und Verlustrechnung
nach HGB definiert: Zinserträge, Zinsaufwendungen, laufende Erträge aus Aktien etc., Erträge aus
Gewinngemeinschaften etc., Provisionserträge, Provisionsaufwendungen, Nettoertrag/-aufwand
des Handelsbestands und sonstige betriebliche Erträge.
Der Umsatz im Geschäftsjahr 2021 betrug 179,9 Mio. EUR.
Anzahl der Lohn- und Gehaltsempfänger in Vollzeitäquivalenten
Zum Jahresende 2021 waren bei der Sparda-Bank West eG insgesamt 695 Lohn- und Gehalts-
empfänger in Vollzeitäquivalenten beschäftigt.
Gewinn und Steuern
Der Gewinn vor Steuern betrug 16,1 Mio. EUR. Unter Berücksichtigung der Steuern in Höhe von
10,6 Mio. EUR ergab sich ein Nettogewinn von 5,5 Mio. EUR.
Beihilfen
Die Sparda-Bank West eG hat im Geschäftsjahr keine öffentlichen Beihilfen erhalten."
See also "Kennzahlen Geschäftsjahr 2021" on p. II</t>
  </si>
  <si>
    <t>sufficient. Only active in Germany, the bank reports on its taxes in detail. See element 1.</t>
  </si>
  <si>
    <t>sufficient. The financial institution does not have any foreign subsidiaries. See p.4: "Das Geschäftsgebiet erstreckt sich über fast ganz Nordrhein-Westfalen und das westliche Niedersachsen. Der Hauptsitz befindet sich in Düsseldorf, in Münster besteht eine Zweigniederlassung."</t>
  </si>
  <si>
    <t>see Labour Rights Elements 4-7</t>
  </si>
  <si>
    <t>see Human Rights Element 9</t>
  </si>
  <si>
    <t>see Human Rights Element 10</t>
  </si>
  <si>
    <t>see Nature Element 2</t>
  </si>
  <si>
    <t>see Nature Element 3</t>
  </si>
  <si>
    <t>see Nature Element 4</t>
  </si>
  <si>
    <t>see Nature Element 8</t>
  </si>
  <si>
    <t>see Nature Element 9</t>
  </si>
  <si>
    <t>see Climate Change Element 13</t>
  </si>
  <si>
    <t>see Climate Change Element 21</t>
  </si>
  <si>
    <t xml:space="preserve">see Nature Element 11 </t>
  </si>
  <si>
    <t>see Nature Element 12</t>
  </si>
  <si>
    <t>see Nature Element 1</t>
  </si>
  <si>
    <t>see Nature Element 11</t>
  </si>
  <si>
    <t>see Labour Rights Element 4-7</t>
  </si>
  <si>
    <t>see Human Rights Element 6</t>
  </si>
  <si>
    <t>see Tax Element 11</t>
  </si>
  <si>
    <t>see Corruption Element 8</t>
  </si>
  <si>
    <t>see Climate Change Element 18</t>
  </si>
  <si>
    <t>see Mining Element 5</t>
  </si>
  <si>
    <t>see Mining Element 18</t>
  </si>
  <si>
    <t>see Mining Element 21</t>
  </si>
  <si>
    <t>see Climate Change Element 19</t>
  </si>
  <si>
    <t xml:space="preserve">no measurable target found </t>
  </si>
  <si>
    <t>see Climate Change Element 15</t>
  </si>
  <si>
    <t>see Climate Change Element 16</t>
  </si>
  <si>
    <t>see Climate Change Element 17</t>
  </si>
  <si>
    <t>see Nature Element  2</t>
  </si>
  <si>
    <t>see Nature Element  3</t>
  </si>
  <si>
    <t>see Nature Element  4</t>
  </si>
  <si>
    <t>see Climate Change Element 22</t>
  </si>
  <si>
    <t>not sufficient, as there is no disclosure of the operationalization of the criteria. See p. 12: "Festgelegte Prozesse zur Erreichung der ökologischen Aspekte haben wir nicht festgelegt, da wir auf die genossenschaftliche Struktur und die innere Haltung der Bank und ihrer Mitarbeiter setzen."</t>
  </si>
  <si>
    <t>not sufficient, internal revision only.</t>
  </si>
  <si>
    <t>not applicable as the bank is not active in project finance.</t>
  </si>
  <si>
    <t>Sufficient, sustainability report complies with DNK ("DNK-Erklärung 2020"), even though DNK does not comply with Core or Comprehensive option of GRI standards, but it is an acceptable standard for small and medium-sized banks, see p. 1: "Leistungsindikatoren­ Set GRI SRS"</t>
  </si>
  <si>
    <t>no information found on dialogue with civil society on core topics</t>
  </si>
  <si>
    <t>not applicable</t>
  </si>
  <si>
    <t>Sparda-Bank West - Beschwerdegrundsätze 2022</t>
  </si>
  <si>
    <t>not sufficient, policy only mentions clients and potential clients, see p.1: "Alle Kunden und potenziellen Kunden (z.B. Einzelpersonen, Organisationen oder Unternehmen), die von den Aktivitäten der Sparda-Bank West eG berührt werden, können Beschwerde einlegen."</t>
  </si>
  <si>
    <t>not sufficient, see element 25</t>
  </si>
  <si>
    <t>not sufficient, the bank participates in the German cooperative banking group procedure, however the focus is on costumers while an independent institution that is open to stakeholders and civil society for dealing with cases of individuals and communities which may be impacted by activities the FI is involved with is not stated. See p. 2: "Welche alternative Möglichkeit der Streitbeilegung haben Sie?
Die Bank nimmt am Streitbeilegungsverfahren der deutschen genossenschaftlichen
Bankengruppe teil. Für die Beilegung von Streitigkeiten mit der Bank besteht daher für
Privatkunden, Firmenkunden sowie bei Ablehnung eines Antrags auf Abschluss eines
Basiskontovertrags für Nichtkunden die Möglichkeit, den Ombudsmann für die
genossenschaftliche Bankengruppe anzurufen
(https://www.bvr.de/Service/Kundenbeschwerdestelle) "</t>
  </si>
  <si>
    <t>Nachhaltigkeitsbericht 2023</t>
  </si>
  <si>
    <t>No</t>
  </si>
  <si>
    <t>Yes</t>
  </si>
  <si>
    <t>Not activated since the FI only provides credit to private individuals, not to companies. See p.10+11: "Unsere Geschäftstätigkeit besteht aus dem klassischen Kreditgeschäft, dem Anlagegeschäft
und der Abwicklung des Zahlungsverkehrs für unsere Mitglieder sowie Kundinnen und
Kunden, weiterhin ergänzt um das Provisionsgeschäft, also der Vermittlung der Angebote
unserer Kooperationspartner. Unser Schwerpunkt im Finanzierungsgeschäft liegt in der Vergabe von
Baufinanzierungsdarlehen für Privatpersonen und in der Vermittlung von Privatkrediten. [...] Aus unserem Geschäftsmodell heraus ergibt sich für unser Kreditgeschäft, dass wir
ausschließlich Kredite mit privatem Verwendungszweck vergeben."</t>
  </si>
  <si>
    <t>Activated since the FI has proprietary assets invested in funds, government bonds, corporate bonds and shares. See Nachhaltigkeitsbericht 2023, p.5+12: "Das Kerngeschäft ist das Privatkundengeschäft sowie die Eigenanlagen. Das Aktivgeschäft besteht gegenüber Kunden zum Großteil aus privaten Baufinanzierungen. Die Eigenanlagen erfolgen zum Großteil in festverzinsliche Wertpapiere der EU. [...]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Geschäftsbericht 2022, p.11+18: "Die eigenen Wertpapieranlagen (2022: 3.025,9 Mio. EUR) haben insgesamt einen Anteil von 24,6 %an der Bilanzsumme (2021: 24,5 %). Hiervon entfällt ein Anteil von 15,3 %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</si>
  <si>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 activated since the FI does not provide asset management services to its clients, but rather sells investment funds of Union Investment to receive commission. See Geschäftsbericht 2022, p.7: "Dienstleistungsgeschäft
Die Produkte der Sparda-Bank West eG werden durch die Angebote unserer Verbundpartner
in bewährter Weise ergänzt. Es werden Produkte der Union Investment […] vermittelt." Nachhaltigkeitsbericht 2023, p.10: "Unsere Geschäftstätigkeit besteht aus dem klassischen Kreditgeschäft, dem Anlagegeschäft
und der Abwicklung des Zahlungsverkehrs für unsere Mitglieder sowie Kundinnen und Kunden, weiterhin ergänzt um das Provisionsgeschäft, also der Vermittlung der Angebote
unserer Kooperationspartner."</t>
  </si>
  <si>
    <t>Sufficient for proprietary assets since the FI applies the UNGC. See Nachhaltigkeitsbericht 2023, p.12+13: "Eigenanlagen unseres Hauses teilen sich auf in die sogenannten Direktanlagen sowie einen
Spezialfonds. [...] Ausschlusskriterien für Unernehmen [...] Unionweiter Ausschluss Kontroverse Geschäftspraktiken (UN Global Compact Prinzipien)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</si>
  <si>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Basic score for proprietary assets since the FI applies the UNGC. UNGC is not sufficient for full score. See Nachhaltigkeitsbericht 2023, p.12+13: "Eigenanlagen unseres Hauses teilen sich auf in die sogenannten Direktanlagen sowie einen
Spezialfonds. [...] Ausschlusskriterien für Unernehmen [...] Unionweiter Ausschluss Kontroverse Geschäftspraktiken (UN Global Compact Prinzipien)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</si>
  <si>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Sufficient for proprietary assets since the FI applies the ILO core standards. See Nachhaltigkeitsbericht 2023, p.12+13: "Eigenanlagen unseres Hauses teilen sich auf in die sogenannten Direktanlagen sowie einen
Spezialfonds. [...] Ausschlusskriterien für Unernehmen [...] Unionweiter Ausschluss Verstoss gegen ILO Arbeitsstandards ikl. Kinderarbeit und Zwangsarbeit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</si>
  <si>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Sufficient for proprietary assets since the FI excludes forced labour. See Nachhaltigkeitsbericht 2023, p.12+13: "Eigenanlagen unseres Hauses teilen sich auf in die sogenannten Direktanlagen sowie einen
Spezialfonds. [...] Ausschlusskriterien für Unernehmen [...] Unionweiter Ausschluss Verstoss gegen ILO Arbeitsstandards ikl. Kinderarbeit und Zwangsarbeit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</si>
  <si>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Sufficient for proprietary assets since the FI excludes child labour. See Nachhaltigkeitsbericht 2023, p.12+13: "Eigenanlagen unseres Hauses teilen sich auf in die sogenannten Direktanlagen sowie einen
Spezialfonds. [...] Ausschlusskriterien für Unernehmen [...] Unionweiter Ausschluss Verstoss gegen ILO Arbeitsstandards ikl. Kinderarbeit und Zwangsarbeit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</si>
  <si>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Sufficient, see Nachhaltigkeitsbericht 2023, p.69: "Wir legen
größten Wert auf Unabhängigkeit, sodass wir abgesehen von der Vertretung durch den
Verband der Sparda-Banken und die Mitgliedschaft im BVR (Bundesverband der Volks- und
Raiffeisenbanken) keine Vernetzungen und Einflussnahmen auf politischer Ebene verfolgen.
Eine eigenständige politische Einflussnahme erfolgt nicht. Spenden an politische Parteien
werden von uns nicht getätigt."</t>
  </si>
  <si>
    <t>Sufficient, see Nachhaltigkeitsbericht 2023</t>
  </si>
  <si>
    <t>Sufficient, see Nachhaltigkeitsbericht 2023, p.19+21+25+32+33+35: "Leistungsindikator GRI SRS-102-16 […] Leistungsindikator GRI SRS-102-35 […] Leistungsindikator GRI SRS-102-38 [...] Leistungsindikator GRI SRS-102-44 […] Leistungsindikator GRI SRS-301-1 […] Leistungsindikator GRI SRS-302-1 [...] Leistungsindikator GRI SRS-302-4 [...] Leistungsindikator GRI SRS-303-3"</t>
  </si>
  <si>
    <t>No information found</t>
  </si>
  <si>
    <t>Sufficient since coal mining is generally excluded from proprietary assets, both bonds and shares. Thus, mountaintop removal mining is automatically excluded as well.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</si>
  <si>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Sufficient for proprietary assets, see Nachhaltigkeitsbericht 2023, p.12+13: "Eigenanlagen unseres Hauses teilen sich auf in die sogenannten Direktanlagen sowie einen
Spezialfonds. [...] Ausschlusskriterien für Unernehmen [...] Unionweiter Ausschluss Kontroverse Geschäftspraktiken (UN Global Compact Prinzipien)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Also applied to own operations, see Unser Beitrag zur Nachhaltigkeit - Website: "Als Teil der Gruppe der Sparda-Banken bekennen wir uns zu den Zielen für nachhaltige Entwicklung und verpflichten uns zudem den Prinzipien der UN Global Compact und stellen sicher, dass wir internationale Menschenrechtsverletzungen nicht unterstützen."</t>
  </si>
  <si>
    <t>Sufficient since the FI applies the UNGC to its own operations. See Unser Beitrag zur Nachhaltigkeit - Website: "Als Teil der Gruppe der Sparda-Banken bekennen wir uns zu den Zielen für nachhaltige Entwicklung und verpflichten uns zudem den Prinzipien der UN Global Compact und stellen sicher, dass wir internationale Menschenrechtsverletzungen nicht unterstützen. Wir lehnen jegliche Form von Diskriminierung, Kinderarbeit sowie Korruption ab"</t>
  </si>
  <si>
    <t>November 2023</t>
  </si>
  <si>
    <t>Sufficient since the FI applies the ILO core standards to its own operations. See "Wir handeln gemäß den Prinzipien des UN Global Compact sowie den ILO Kernarbeitsnormen:
o Wir wahren das Recht auf Vereinigungsfreiheit und Kollektivverhandlungen.
o Wir treten für die Beseitigung aller Formen von Zwangs- und Kinderarbeit ein.
o Wir setzen uns für die Beseitigung von Diskriminierung jeglicher Art bei Anstellung
und Erwerbstätigkeit ein." Also see Nachhaltigkeitsbericht 2023, p.59-61: "Die Sparda-Bank West eG ist nur national und im regionalen Umfeld tätig. Die Achtung der
Menschenrechte und der Ausschluss von Kinder- oder Zwangsarbeit sowie anderer Formen
von Ausbeutung gehören zum Selbstverständnis und kommen in unserer Dienstleistung nicht
vor. [...] Im Jahr 2022 haben wir eine Lieferantenrichtlinie erstellt und veröffentlicht, die in 2023
erfolgreich eingeführt wurde. [...] Wir führten im Jahr 2023 eine Lieferantenrichtlinie ein, die Menschenrechtsaspekte und
soziale Aspekte umfasst. Bei Vertragsabschluss mit neuen Lieferanten und Dienstleistern wird
von diesen die Vereinbarung zur Nachhaltigkeit eingefordert. Bei bestehenden
Geschäftsbeziehungen wird dieses sukzessive nachgeholt."</t>
  </si>
  <si>
    <t>Sufficient since the FI applies the ILO core standards and the UNGC to its own operations. See "Wir handeln gemäß den Prinzipien des UN Global Compact sowie den ILO Kernarbeitsnormen:
o Wir wahren das Recht auf Vereinigungsfreiheit und Kollektivverhandlungen.
o Wir treten für die Beseitigung aller Formen von Zwangs- und Kinderarbeit ein.
o Wir setzen uns für die Beseitigung von Diskriminierung jeglicher Art bei Anstellung
und Erwerbstätigkeit ein." Also see Nachhaltigkeitsbericht 2023, p.47+48: "Die Sparda-Bank West betreibt ihre Standorte ausschließlich in Deutschland und unterliegt
den gesetzlich vorgeschriebenen Menschenrechts- und Arbeitsrechtsstandards als auch den
tarifvertraglichen Bestimmungen. Diese stärken die Rechte der Arbeitnehmerinnen und Arbeiternehmer durch Schutzgesetze inklusive des Gesundheitsschutzes, Arbeitssicherheit,
Informations- und Versammlungsfreiheit etc."</t>
  </si>
  <si>
    <t>Sufficient since the FI applies the UNGC and the UDHR to its own operations. See Vereinbarung zur Nachhaltigkeit, p.2: "Wir handeln gemäß den Prinzipien des UN Global Compact sowie den ILO Kernarbeitsnormen:
o Wir achten und unterstützen den Schutz der Menschenrechte im Sinne der Allgemei-
nen Erklärung der Menschenrechte der Vereinten Nationen." Also see Unser Beitrag zur Nachhaltigkeit - Website: "Als Teil der Gruppe der Sparda-Banken bekennen wir uns zu den Zielen für nachhaltige Entwicklung und verpflichten uns zudem den Prinzipien der UN Global Compact und stellen sicher, dass wir internationale Menschenrechtsverletzungen nicht unterstützen. Wir lehnen jegliche Form von Diskriminierung, Kinderarbeit sowie Korruption ab"</t>
  </si>
  <si>
    <t>Union Investment - Leitlinie für verantwortliches Investieren</t>
  </si>
  <si>
    <t>Sufficient since coal extraction (turnover threshold 5%) is generally excluded from proprietary assets, both bonds and shares.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 "Unionweiter Ausschluss + UniESG Basisfiliter [...] Kohleförderung 5%"</t>
  </si>
  <si>
    <t>Sufficient since coal extraction is generally excluded from proprietary assets, both bonds and shares, and developing new coal infrastructure is explicitly excluded. There is still a 5% turnover threshold, but it will be fully excluded by 2025.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p.13+19: "Unionweiter Ausschluss + UniESG Basisfiliter [...] Kohleförderung 5% [...] Daher beendet Union Investment die Investitionen in Kohleförderer bis 2025 vollständig [...] keine Ausbaupläne für Kohle"</t>
  </si>
  <si>
    <t>Basic score since coal fired power generation is generally excluded from proprietary assets, both bonds and shares, but has a turnover threshold of 25%".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p.13+19: "Unionweiter Ausschluss + UniESG Basisfiliter [...] Kohleverstromung 25% (bei ungenügender Klimastrategie [...] Glaubwürdige Klimastrategie bedeutet
1) Verpflichtung zur Klimaneutralität bis 2050,
2) keine Ausbaupläne für Kohle und
3) Ausstieg aus der Kohleförderung bis 2035"</t>
  </si>
  <si>
    <t>Not sufficient since coal extraction and coal fired power generation are not fully excluded from proprietary assets. The turnover threshold for coal extraction is 5% and the threshold for coal fired power generation is  25%.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p.13+19: "Unionweiter Ausschluss + UniESG Basisfiliter [...] Kohleförderung 5% [...] Kohleverstromung 25% (bei ungenügender Klimastrategie) [...] Daher beendet Union Investment die Investitionen in Kohleförderer bis 2025 vollständig [...] Die Wertpapiere von Stromversorgern, die keine glaubwürdige Klimastrategie5
zum Ausstieg aus der Kohleverstromung vorlegen oder ihre Meilensteine beim Übergang zur
Klimaneutralität wiederholt verfehlen, wird Union Investment im Interesse unserer Anleger – im
Anschluss an den Dialog und auf Entscheidung des ESG Committee – veräußern" After 2025 it will be a basic score since one of both (coal mining) will be fully excluded.</t>
  </si>
  <si>
    <t>Sufficient since companies developing new coal infrastructure are excluded from proprietary assets.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p.13+19: "Unionweiter Ausschluss + UniESG Basisfiliter [...] Kohleverstromung 25% (bei ungenügender Klimastrategie) [...]  Die Wertpapiere von Stromversorgern, die keine glaubwürdige Klimastrategie5
zum Ausstieg aus der Kohleverstromung vorlegen oder ihre Meilensteine beim Übergang zur
Klimaneutralität wiederholt verfehlen, wird Union Investment im Interesse unserer Anleger – im
Anschluss an den Dialog und auf Entscheidung des ESG Committee – veräußern. Glaubwürdig
ist eine Klimastrategie selbstverständlich nur dann, wenn die Verstromung von Kohle nicht
ausgebaut, sondern zurückgebaut wird. Damit werden Anlagen in Wertpapieren von Strom-
versorgern ausgeschlossen, die keine glaubwürdige Klimastrategie vorweisen und mehr als
25 % ihrer Energie bzw. ihres Umsatzes mittels thermaler Kohle erzeugen. [...] Glaubwürdige Klimastrategie bedeutet
1) Verpflichtung zur Klimaneutralität bis 2050,
2) keine Ausbaupläne für Kohle und
3) Ausstieg aus der Kohleförderung bis 2035."</t>
  </si>
  <si>
    <t>Sufficient since landmines are excluded from proprietary assets, both bonds and shares. See Nachhaltigkeitsbericht 2023, p.12+13: "Eigenanlagen unseres Hauses teilen sich auf in die sogenannten Direktanlagen sowie einen
Spezialfonds. [...] Unionweiter Ausschluss Ausschluss von biologischen und chemischen Waffen, Streubomben und Landminen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It is a full exclusion without turnover threshold, see Union Investment - Leitlinie für verantwortliches Investieren, p.13: "Unionweiter Ausschluss + UniESG Basisfiliter [...] Geächtete Waffen Keine Umsatztoleranz"</t>
  </si>
  <si>
    <t>Sufficient since cluster munitions are excluded from proprietary assets, both bonds and shares. See Nachhaltigkeitsbericht 2023, p.12+13: "Eigenanlagen unseres Hauses teilen sich auf in die sogenannten Direktanlagen sowie einen
Spezialfonds. [...] Unionweiter Ausschluss Ausschluss von biologischen und chemischen Waffen, Streubomben und Landminen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It is a full exclusion without turnover threshold, see Union Investment - Leitlinie für verantwortliches Investieren, p.13: "Unionweiter Ausschluss + UniESG Basisfiliter [...] Geächtete Waffen Keine Umsatztoleranz"</t>
  </si>
  <si>
    <t>Sufficient since chemical weapons are excluded from proprietary assets, both bonds and shares. See Nachhaltigkeitsbericht 2023, p.12+13: "Eigenanlagen unseres Hauses teilen sich auf in die sogenannten Direktanlagen sowie einen
Spezialfonds. [...] Unionweiter Ausschluss Ausschluss von biologischen und chemischen Waffen, Streubomben und Landminen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It is a full exclusion without turnover threshold, see Union Investment - Leitlinie für verantwortliches Investieren, p.13: "Unionweiter Ausschluss + UniESG Basisfiliter [...] Geächtete Waffen Keine Umsatztoleranz"</t>
  </si>
  <si>
    <t>Sufficient since biological weapons are excluded from proprietary assets, both bonds and shares. See Nachhaltigkeitsbericht 2023, p.12+13: "Eigenanlagen unseres Hauses teilen sich auf in die sogenannten Direktanlagen sowie einen
Spezialfonds. [...] Unionweiter Ausschluss Ausschluss von biologischen und chemischen Waffen, Streubomben und Landminen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It is a full exclusion without turnover threshold, see Union Investment - Leitlinie für verantwortliches Investieren, p.13: "Unionweiter Ausschluss + UniESG Basisfiliter [...] Geächtete Waffen Keine Umsatztoleranz"</t>
  </si>
  <si>
    <t>Not sufficient since nuclear energy is only excluded by the UniESG Nachhaltigkeitsfilter, but the FI just uses the UniESG Basisfilter which does not exclude nuclear energy. See Nachhaltigkeitsbericht 2023, p.12+13: "Eigenanlagen unseres Hauses teilen sich auf in die sogenannten Direktanlagen sowie einen
Spezialfonds. [...] UniESG Nachhaltigkeitsfilter Nuklearenergie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</si>
  <si>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Informationen zum Klimaschutz-Engagement - Website</t>
  </si>
  <si>
    <t>Not sufficient since the FI just discloses the emissions associated with its own operations and not those associated with its portfolio of proprietary assets.</t>
  </si>
  <si>
    <t>Not applicable since the FI does not offer project finance.</t>
  </si>
  <si>
    <t>p.2: "In unserem Kerngeschäft verankern wir die Prinzipien für verantwortliches Banking des
Umweltprogramms der Vereinten Nationen. Unser Ziel ist die Erfassung und
Berücksichtigung der CO2-Emissionen bei der Kreditvergabe.
Auch beim Management unserer Eigenanlagen und in der Gesamtbanksteuerung
berücksichtigen wir alle wesentlichen Nachhaltigkeitskriterien."</t>
  </si>
  <si>
    <t>Sufficient, see Nachhaltigkeitsbericht 2023, p.70: "Der Bereich Compliance wird
bei der Sparda-Bank West durch die Einhaltung und Umsetzung bereits bestehender
rechtlicher Vorgaben wie z. B. der Geldwäscherichtlinie umgesetzt. Konkrete Maßnahmen für
die Einhaltung von Vorgaben sind u. a. die turnusmäßig erfolgenden webbasierten Trainings
mit abschließender Erfolgskontrolle in den Bereichen Compliance, Datenschutz, Geldwäsche" Also see Code of Conduct, p.4: "Die Banken, die Mitglieder der Vorstände und der Aufsichtsräte sowie die Mitarbeiterinnen und die Mitarbeiter
werden alles unternehmen, um jede Form der Geldwäsche oder der Terrorismusfinanzierung zu verhindern.
Sie werden sich insbesondere nicht an Maßnahmen zur Geldwäsche beteiligen und sie werden gegen jede
Form der Geldwäsche durch Kunden einschreiten.
Zu verhindern ist auch jeder Anschein, der als Geldwäsche oder versuchte Geldwäsche gewertet werden könn-
te. Zu diesem Zweck haben wir auf der Grundlage der rechtlichen Regelungen fortlaufende Überwachungs-
systeme in den Banken eingerichtet."</t>
  </si>
  <si>
    <t>Sufficient, see Code of Conduct, p.4: "Die Banken, die Mitglieder der Vorstände und der Aufsichtsräte sowie die Mitarbeiterinnen und die Mitarbeiter
werden alles unternehmen, um jede Form der Geldwäsche oder der Terrorismusfinanzierung zu verhindern.
Sie werden sich insbesondere nicht an Maßnahmen zur Geldwäsche beteiligen und sie werden gegen jede
Form der Geldwäsche durch Kunden einschreiten.
Zu verhindern ist auch jeder Anschein, der als Geldwäsche oder versuchte Geldwäsche gewertet werden könn-
te. Zu diesem Zweck haben wir auf der Grundlage der rechtlichen Regelungen fortlaufende Überwachungs-
systeme in den Banken eingerichtet."</t>
  </si>
  <si>
    <t>Sufficient since the FI does not participate in lobbying activities. Thus, there is nothing to report on. See Nachhaltigkeitsbericht, p.69: "Wir sind als Genossenschaftsbank Mitglied im Verband der Sparda-Banken e.V. Der Verband
nimmt die Aufgaben der Interessenvertretung der Gruppe der Sparda-Banken wahr. Ziel der
Lobbyarbeit für die Gruppe der Sparda-Banken ist es, die besondere Interessenslage der
Sparda-Banken gegenüber der Politik und anderen Anspruchsgruppen zu vertreten. Wir legen
größten Wert auf Unabhängigkeit, sodass wir abgesehen von der Vertretung durch den
Verband der Sparda-Banken und die Mitgliedschaft im BVR (Bundesverband der Volks- und
Raiffeisenbanken) keine Vernetzungen und Einflussnahmen auf politischer Ebene verfolgen.
Eine eigenständige politische Einflussnahme erfolgt nicht."</t>
  </si>
  <si>
    <t>Sufficient since the FI only operates in Germany, only has cllients in Germany and verification of ultimate beneficial owner is required by German legislation "know your customer" principle according to §3 (1) 1 &amp; §10 (1) Geldwäschegesetz (GwG). See Geschäftsbericht 2022, p.4+34: "Das Geschäftsgebiet erstreckt sich über fast ganz Nordrhein-Westfalen und das westliche Nieder-
sachsen. Der Hauptsitz befindet sich in Düsseldorf, in Münster besteht eine Zweigniederlassung. [...) Die Sparda-Bank West eG, Düsseldorf, betreibt ausschließlich inländische Niederlassungen. Zum
Konzern der Sparda-Bank West eG gehören die Tochterunternehmen LAUREUS AG PRIVAT
FINANZ und VIANTIS AG, deren Sitze sich ebenfalls in Düsseldorf befinden, sowie die C.I.C.S. AG
und die Comfort Finance AG jeweils mit Sitz in Münster. Sämtliche nachfolgenden Angaben beziehen
sich auf die Geschäftstätigkeit als regional tätiger Konzern in der Bundesrepublik Deutschland."</t>
  </si>
  <si>
    <t>Sufficient since the FI only operates in Germany, only has clients in Germany and German legislation §15 (3) GWG defines and requires additional safeguards for PEPs. See Geschäftsbericht 2022, p.4+34: "Das Geschäftsgebiet erstreckt sich über fast ganz Nordrhein-Westfalen und das westliche Niedersachsen. Der Hauptsitz befindet sich in Düsseldorf, in Münster besteht eine Zweigniederlassung. [...) Die Sparda-Bank West eG, Düsseldorf, betreibt ausschließlich inländische Niederlassungen. Zum
Konzern der Sparda-Bank West eG gehören die Tochterunternehmen LAUREUS AG PRIVAT
FINANZ und VIANTIS AG, deren Sitze sich ebenfalls in Düsseldorf befinden, sowie die C.I.C.S. AG
und die Comfort Finance AG jeweils mit Sitz in Münster. Sämtliche nachfolgenden Angaben beziehen
sich auf die Geschäftstätigkeit als regional tätiger Konzern in der Bundesrepublik Deutschland."</t>
  </si>
  <si>
    <t>Sufficient since the FI has employees only in German where the General Equal Treatment Act (Allgemeines Gleichbehandlungsgesetz) applies and prohibits all forms of discrimination, including gender (Part 1, Section 3 (1)-(5) &amp; Part 2 specifically about employees) See Nachhaltigkeitsbericht 2023, p.47+49+50: "Die Sparda-Bank West betreibt ihre Standorte ausschließlich in Deutschland und unterliegt
den gesetzlich vorgeschriebenen Menschenrechts- und Arbeitsrechtsstandards als auch den
tarifvertraglichen Bestimmungen. [...] Eine Differenzierung nach Herkunft, Hautfarbe, Nationalität, Religionszugehörigkeit,
Geschlecht, Alter, sexueller Orientierung oder körperlichen und geistigen Fähigkeiten ist
weder nach der tariflichen noch nach der betrieblichen Vergütungssystematik zulässig.
Generell ist jegliche Art der Diskriminierung – auch im persönlichen Umgang miteinander – unzulässig. [...] Die Sparda-Bank West hat sich dazu entschieden, in 2024 die Charta der Vielfalt zu
unterschreiben und setzt somit ein klares Zeichen für Vielfalt und Toleranz in der Arbeitswelt
und signalisiert die Wertschätzung aller Mitarbeitenden – unabhängig von Alter, ethnischer
Herkunft und Nationalität, Geschlecht, körperlicher und geistiger Fähigkeiten, Religion und
Weltanschauung, sexueller und sozialer Herkunft."</t>
  </si>
  <si>
    <t>Sufficient since the FI has employees only in German where the General Equal Treatment Act (Allgemeines Gleichbehandlungsgesetz, AGG) applies and protects employees from sexual harassment (Part 1, Section 3 (1)-(5) &amp; Part 2 specifically about employees) See Nachhaltigkeitsbericht 2023, p.47+49+50: "Die Sparda-Bank West betreibt ihre Standorte ausschließlich in Deutschland und unterliegt
den gesetzlich vorgeschriebenen Menschenrechts- und Arbeitsrechtsstandards als auch den
tarifvertraglichen Bestimmungen. [...] Eine Differenzierung nach Herkunft, Hautfarbe, Nationalität, Religionszugehörigkeit,
Geschlecht, Alter, sexueller Orientierung oder körperlichen und geistigen Fähigkeiten ist
weder nach der tariflichen noch nach der betrieblichen Vergütungssystematik zulässig.
Generell ist jegliche Art der Diskriminierung – auch im persönlichen Umgang miteinander – unzulässig. [...] Die Sparda-Bank West hat sich dazu entschieden, in 2024 die Charta der Vielfalt zu
unterschreiben und setzt somit ein klares Zeichen für Vielfalt und Toleranz in der Arbeitswelt
und signalisiert die Wertschätzung aller Mitarbeitenden – unabhängig von Alter, ethnischer
Herkunft und Nationalität, Geschlecht, körperlicher und geistiger Fähigkeiten, Religion und
Weltanschauung, sexueller und sozialer Herkunft."</t>
  </si>
  <si>
    <t>Sufficient since the FI has employees only in German where the Entgelttransparenzgesetz applies and requires companies to actively manage pay equity. See Nachhaltigkeitsbericht 2023, p.47+49+50: "Die Sparda-Bank West betreibt ihre Standorte ausschließlich in Deutschland und unterliegt
den gesetzlich vorgeschriebenen Menschenrechts- und Arbeitsrechtsstandards als auch den
tarifvertraglichen Bestimmungen. [...] Eine Differenzierung nach Herkunft, Hautfarbe, Nationalität, Religionszugehörigkeit,
Geschlecht, Alter, sexueller Orientierung oder körperlichen und geistigen Fähigkeiten ist
weder nach der tariflichen noch nach der betrieblichen Vergütungssystematik zulässig.
Generell ist jegliche Art der Diskriminierung – auch im persönlichen Umgang miteinander – unzulässig."</t>
  </si>
  <si>
    <t>Basic score since the FI has more than 30% women and men at the supervisory board, but not at management level and executive board. See Nachhaltigkeitsbericht 2023, p.57-58: "Der Aufsichtsrat der Sparda-Bank West umfasst 18 Mitglieder:
Hiervon sind sieben Personen weiblich (39%) und elf Personen (61%) männlich. […] Führungskräfte (Angestellte mit Führungsverantwortung):
• 87 Personen (19 / 21,59 % weiblich und 68 / 78,41 % männlich) [...] Zum 31.12 2023 bestand die erste Führungsebene aus drei männlichen Vorständen sowie
einer Generalbevollmächtigten."</t>
  </si>
  <si>
    <t>Not sufficient since the FI has less than 40% women at the supervisory board, management level and executive board. See Nachhaltigkeitsbericht 2023, p.57-58: "Der Aufsichtsrat der Sparda-Bank West umfasst 18 Mitglieder:
Hiervon sind sieben Personen weiblich (39%) und elf Personen (61%) männlich. […] Führungskräfte (Angestellte mit Führungsverantwortung):
• 87 Personen (19 / 21,59 % weiblich und 68 / 78,41 % männlich) [...] Zum 31.12 2023 bestand die erste Führungsebene aus drei männlichen Vorständen sowie
einer Generalbevollmächtigten."</t>
  </si>
  <si>
    <t>Not sufficient, see Geschäftsbericht 2022, p.12: "Die Quoten entsprechen im Wesentlichen dem Status quo und werden sich verändern, wenn
neue Stellen entstehen oder Stellen wegen eines endgültigen Ausscheidens des bisherigen
Stelleninhabers neu zu besetzen sind und Bewerbungen von Frauen eingehen, die den Quali-
fikationsanforderungen der Stelle gerecht werden und im Übrigen auch über eine etwaigen
männlichen Mitbewerbern gegenüber gleichwertige Qualifikation verfügen." Also see Nachhaltigkeitsbericht 2023, p.50: "Darüber hinaus garantieren wir Chancengerechtigkeit und Gesundheitsschutz durch:
• Einstellung neuer Kolleginnen und Kollegen ausschließlich nach Qualifikation (nicht
nach Nationalität, Geschlecht oder anderen Kriterien),
• einen zertifizierten Mobbing- und Konfliktberater oder eine zertifizierte Mobbing- und
Konfliktberaterin (im Jahr 2024 wird die Position neu besetzt). In 2023 wurde, wie auch
im Vorjahr, kein Mobbingfall vor dem Arbeitsgericht verhandelt.
• eine Suchtbeauftragte,
• drei Schwerbehindertenvertreterinnen, die die speziellen Bedürfnisse der
schwerbehinderten Mitarbeitenden einfordern,
• individuelle Teilzeitmodelle,
• die betriebliche Gleitzeitvereinbarung,
• das PEfaiR-Programm (vgl. 16. Qualifizierung), den PME Familienservice (neutrale,
externe Unterstützung bei familiären Problemen),
• die Übererfüllung der gesetzlich vorgegebenen Behindertenquote,
• Möglichkeit der Nutzung von Massageliege,
• Förderung der Mitarbeitenden zur Teilnahme an Sportveranstaltungen.
Mit diesen Maßnahmen haben wir in 2023 unser Ziel, die Chancengerechtigkeit zu fördern,
erreicht. Quantitative Ziele bestehen insofern nicht."</t>
  </si>
  <si>
    <t>Not applicable since the FI does not provide credit to companies</t>
  </si>
  <si>
    <t>Sufficient, see Nachhaltigkeitsbericht 2023, p.49+50: "Eine Differenzierung nach Herkunft, Hautfarbe, Nationalität, Religionszugehörigkeit,
Geschlecht, Alter, sexueller Orientierung oder körperlichen und geistigen Fähigkeiten ist
weder nach der tariflichen noch nach der betrieblichen Vergütungssystematik zulässig.
Generell ist jegliche Art der Diskriminierung – auch im persönlichen Umgang miteinander – unzulässig. [...] Die Sparda-Bank West hat sich dazu entschieden, in 2024 die Charta der Vielfalt zu
unterschreiben und setzt somit ein klares Zeichen für Vielfalt und Toleranz in der Arbeitswelt
und signalisiert die Wertschätzung aller Mitarbeitenden – unabhängig von Alter, ethnischer
Herkunft und Nationalität, Geschlecht, körperlicher und geistiger Fähigkeiten, Religion und
Weltanschauung, sexueller und sozialer Herkunft.</t>
  </si>
  <si>
    <t>Sufficient since the FI only has employees in Germany and Germany has signed the ILO Maternity Protection Convention. See Nachhaltigkeitsbericht 2023, p.47+48: "Die Sparda-Bank West betreibt ihre Standorte ausschließlich in Deutschland und unterliegt den gesetzlich vorgeschriebenen Menschenrechts- und Arbeitsrechtsstandards als auch den tarifvertraglichen Bestimmungen."</t>
  </si>
  <si>
    <t>Sufficient since the FI only operates in one country and reports on its revenues, profit, FTEs, tax payments and subsidies. See Geschäftsbericht 2022, p.34: " Sämtliche nachfolgenden Angaben beziehen sich auf die Geschäftstätigkeit als regional tätiger Konzern in der Bundesrepublik Deutschland. […] Der Umsatz im Geschäftsjahr 2022 betrug 180,6 Mio. EUR. […] Zum Jahresende 2022 waren bei der Sparda-Bank West eG insgesamt 673 Lohn- und Gehaltsempfänger in Vollzeitäquivalenten beschäftigt. [...] Der Gewinn vor Steuern betrug 6,4 Mio. EUR. Unter Berücksichtigung der Steuern in Höhe von
1,9 Mio. EUR und einer Zuführung zum Fonds für allgemeine Bankrisiken in Höhe von 2,7 Mio. EUR
ergab sich ein Nettogewinn von 5,6 Mio. EUR. [...] Die Sparda-Bank West eG hat im Geschäftsjahr keine öffentlichen Beihilfen erhalten."</t>
  </si>
  <si>
    <t>Sufficient since the FI only operates in one country and reports on its total assets. See Geschäftsbericht 2022, p.18+34: "BILANZ ZUM 31. DEZEMBER 2022 […] Summe der Aktiva 12.320.084.072,68 […]  Sämtliche nachfolgenden Angaben beziehen sich auf die Geschäftstätigkeit als regional tätiger Konzern in der Bundesrepublik Deutschland."</t>
  </si>
  <si>
    <t>Sufficient since the FI has no subsidiaries outside of German. See Geschäftsbericht 2022, p.34: "Die Sparda-Bank West eG, Düsseldorf, betreibt ausschließlich inländische Niederlassungen. Zum
Konzern der Sparda-Bank West eG gehören die Tochterunternehmen LAUREUS AG PRIVAT
FINANZ und VIANTIS AG, deren Sitze sich ebenfalls in Düsseldorf befinden, sowie die C.I.C.S. AG
und die Comfort Finance AG jeweils mit Sitz in Münster. Sämtliche nachfolgenden Angaben beziehen
sich auf die Geschäftstätigkeit als regional tätiger Konzern in der Bundesrepublik Deutschland."</t>
  </si>
  <si>
    <t>Sufficient since the clients of the FI are only private individuals in Germany. Thus, companies in tax havens cannot be clients of the FI. See Nachhaltigkeitsbericht 2023, p.1: " Als
vorwiegend regional tätige Bank sind wir spezialisiert auf Privatkunden. Unser
Geschäftsgebiet erstreckt sich von der Nordseeküste bis an die südlichen Grenzen Nordrhein-
Westfalens. Unsere Genossenschaft betreut über den digitalen Weg auch Mitglieder und
Kundinnen und Kunden außerhalb des Kerngeschäftsgebietes."</t>
  </si>
  <si>
    <t>Sufficient since the FI briefly describes the investment framework of its proprietary assets regarding environmental and social issues. See Eigenanlagen der Sparda-Bank West - Website: "
Nachhaltigkeit ist uns wichtig - auch bei unseren Eigenanlagen
Für die Positionen der Aktivseite beachtet die Sparda-Bank West die stets gültigen Ausschlusskriterien der Union Investment und darüber hinaus den "UniESG Basisfilter". Dies impliziert, dass sämtliche Beteiligungen und zinsbezogenen Positionen der Aktivseite in der Klassifizierung der Union Investment folgenden Ausschlusskriterien genügen:
Ausschlusskriterien für Unternehmen
Kontroverse Geschäftspraktiken (UN Global Compact Prinzipien)
    Verstoß gegen ILO Arbeitsstandards, inkl Kinderarbeit und Zwangsarbeit
    Verstoß gegen Menschenrechte Umweltschutz und Korruption
Kontroverse Geschäftsfelder
    Geächtete und kontroverse Waffen (ABC Waffen, Landminen und Streubomben)
    Kohleförderung, Kohleverstromung
    Rüstungsgüter
    Gütern mit hoher Suchtgefahr wie Tabak
" However, the description leaves questions open and is not as detailed as for example the description of the ESG investment framework of its advisory business selling investment funds. See Information über den Umgang mit Nachhaltigkeitsrisiken für Finanzprodukte gemäß Offenlegungsverordnung: EIm Rahmen der unserer Anlage- oder Versicherungsberatung vorgelagerten Entscheidung über die Auswahl
der Finanzprodukte findet eine enge Kooperation mit den jeweiligen Produktlieferanten statt. Die Produktlie-
feranten der genossenschaftlichen FinanzGruppe, von denen wir grundsätzlich unsere Finanzprodukte be-
ziehen, berücksichtigen ihrerseits Nachhaltigkeitsrisiken im Rahmen ihrer Investitionsentscheidungsprozesse. [...] ei der Einbeziehung von Nachhaltigkeitsrisiken im Rahmen der Anlageberatung durch uns ist für Finanz-
produkte im Sinne der Offenlegungsverordnung zudem die Anwendung sog. Mindest-ausschlüsse auf Basis
eines abgestimmten Branchenstandards von wesentlicher Bedeutung. [...] Mindestausschlüsse
Unternehmen:
• Rüstungsgüter &gt;10% (geächtete Waffen &gt;0%)
• Tabakproduktion &gt;5%
• Kohle &gt;30%
• Schwere Verstöße gegen UN Global Compact (ohne positive Perspektive):
o Schutz der internationalen Menschenrechte
o Keine Mitschuld an Menschenrechtsverletzungen
o Wahrung der Vereinigungsfreiheit und des Rechts auf Kollektivverhandlungen
o Beseitigung von Zwangsarbeit
o Abschaffung der Kinderarbeit
o Beseitigung von Diskriminierung bei Anstellung und Erwerbstätigkeit
o Vorsorgeprinzip im Umgang mit Umweltproblemen
o Förderung größeren Umweltbewusstseins
o Entwicklung und Verbreitung umweltfreundlicher Technologien
o Eintreten gegen alle Arten von Korruption
Staatsemittenten:
• Schwerwiegende Verstöße gegen Demokratie- und Menschenrechte"</t>
  </si>
  <si>
    <t>Not applicable since the FI does not provide credits to companies</t>
  </si>
  <si>
    <t>Not applicable since the FI does not provide project finance</t>
  </si>
  <si>
    <t>Not sufficient since the FI just describes some stakeholders with whom it engages (not mentioning civil society), but does not report on consultation with these stakeholders. See Nachhaltigkeitsbericht 2023, p.22-24: "Unsere wichtigsten Stakeholder sind Kundinnen und Kunden, Mitglieder, Mitarbeitende und
die Menschen in unserer Region (vgl. auch Kriterium 2. Wesentlichkeit). Darüber hinaus
haben wir einen großen Kreis weiterer Anspruchsgruppen, die weiter unten aufgeführt werden.
Wir haben seit jeher einen regelmäßigen Austausch und Dialog mit unseren
Anspruchsgruppen etabliert [...] Mitglieder [...] Kundinnen und Kunden [...] Mitarbeitende [...] Aufsichtsrat [...] Betriebsrat [...] Kooperationspartner [...] Menschen in der Region [...] Weitere Anspruchsgruppen:
Zu den weiteren Anspruchsgruppen zählen unter anderem die Bundesanstalt für
Finanzdienstleistungsaufsicht (BaFin), die Bundesbank, die Verbraucherschutzorganisationen,
die lokalen und regionalen Medien (Presse) sowie externe Dienstleistungsunternehmen"</t>
  </si>
  <si>
    <t>Not applicable</t>
  </si>
  <si>
    <t>Not sufficient since the complaint mechanism is only open for clients and potential clients, not for potentially affected individuals and communities. See Kundeninformation zum Beschwerdemanagement, p.1: "Ziel des Beschwerdemanagements ist es, die
angemessene und schnelle Bearbeitung von Kundenbeschwerden sicherzustellen. […] Alle Kunden und potenziellen Kunden (z. B. Einzelpersonen, Organisationen oder
Unternehmen), die von den Aktivitäten der Sparda-Bank West eG berührt werden,
können Beschwerde einlegen. [...] Beschwerden können sowohl elektronisch als auch schriftlich und mündlich an
uns gerichtet werden.
Elektronische Beschwerden richten Sie bitte an die E-Mail-Adresse:
qm@sparda-west.de."</t>
  </si>
  <si>
    <t>Not sufficient since the complaint mechanism is only open for clients and potential clients, not for potentially affected individuals and communities. Thus, it is not considered a grievance mechanism. See Kundeninformation zum Beschwerdemanagement, p.1: "Ziel des Beschwerdemanagements ist es, die
angemessene und schnelle Bearbeitung von Kundenbeschwerden sicherzustellen. […] Alle Kunden und potenziellen Kunden (z. B. Einzelpersonen, Organisationen oder
Unternehmen), die von den Aktivitäten der Sparda-Bank West eG berührt werden,
können Beschwerde einlegen. [...] Beschwerden können sowohl elektronisch als auch schriftlich und mündlich an
uns gerichtet werden.
Elektronische Beschwerden richten Sie bitte an die E-Mail-Adresse:
qm@sparda-west.de."</t>
  </si>
  <si>
    <t>Not sufficient (although the complaint mechanism is accessible and clearly explains the process) since it is only open for clients and potential clients, not for potentially affected individuals and communities. Thus, it is not considered a grievance mechanism. See Kundeninformation zum Beschwerdemanagement, p.1: "Ziel des Beschwerdemanagements ist es, die
angemessene und schnelle Bearbeitung von Kundenbeschwerden sicherzustellen. […] Alle Kunden und potenziellen Kunden (z. B. Einzelpersonen, Organisationen oder
Unternehmen), die von den Aktivitäten der Sparda-Bank West eG berührt werden,
können Beschwerde einlegen. [...] Beschwerden können sowohl elektronisch als auch schriftlich und mündlich an
uns gerichtet werden.
Elektronische Beschwerden richten Sie bitte an die E-Mail-Adresse:
qm@sparda-west.de."</t>
  </si>
  <si>
    <t>Not sufficient since the FI just participates in the German cooperative banking group procedure which is just open for costumers. There is no reference to cooperating with an independent institution (e.g. the OECD National Contact Point) that is open to stakeholders, civil society, impactd individuals and communities. See Kundeninformation zum Beschwerdemanagement, p.2: "Die Bank nimmt am Streitbeilegungsverfahren der deutschen genossenschaftlichen
Bankengruppe teil. Für die Beilegung von Streitigkeiten mit der Bank besteht daher für
Privatkunden, Firmenkunden sowie bei Ablehnung eines Antrags auf Abschluss eines
Basiskontovertrags für Nichtkunden die Möglichkeit, den Ombudsmann für die
genossenschaftliche Bankengruppe anzurufen
(https://www.bvr.de/Service/Kundenbeschwerdestelle)"</t>
  </si>
  <si>
    <t>Not sufficient since the FI excludes companies generating more than 10% from defense (no threshold is accepted for scoring for this element) from its proprietary assets invested in corporate bonds, while for investments in shares there is no exclusion at all. This is the case because the UniESG Basisfilter is just applied to bonds, while the Unionweiter Ausschluss is applied to shares. See Nachhaltigkeitsbericht 2023, p.12+13: "Eigenanlagen unseres Hauses teilen sich auf in die sogenannten Direktanlagen sowie einen
Spezialfonds. [...] UniESG Basisfilter Rüstungsgüter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 "UniESG Basisfiliter [...] Rüstungsgüter 10%"</t>
  </si>
  <si>
    <t>Nachhaltigkeitsbericht 2024</t>
  </si>
  <si>
    <t>Nachhaltigkeitsbericht 2025</t>
  </si>
  <si>
    <t>Nachhaltigkeitsbericht 2026</t>
  </si>
  <si>
    <t>Nachhaltigkeitsbericht 2027</t>
  </si>
  <si>
    <t>Nachhaltigkeitsbericht 2028</t>
  </si>
  <si>
    <t>Nachhaltigkeitsbericht 2029</t>
  </si>
  <si>
    <t>Nothing found. Not sufficient for proprietary assets (although the corporate bonds are all EU companies where the EU’s Fourth Anti-Money Laundering Directive (AMLD) applies) since the stock investments and the "special fund" can also be invested in non-EU companies where the AMLD does not apply. See Nachhaltigkeitsbericht 2023, p.12: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Also see Geschäftsbericht 2022, p.11+18: "Die eigenen Wertpapieranlagen (2022: 3.025,9 Mio. EUR) haben insgesamt einen Anteil von 24,6% an der Bilanzsumme (2021: 24,5%). Hiervon entfällt ein Anteil von 15,3%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</si>
  <si>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Nothing found. Not sufficient for proprietary assets (although the corporate bonds investments are all invested in EU companies where the EU Code of Conduct for Arms Exports applies and requires companies to treat dual-use goods as military goods) since the stock investments and the "special fund" can also be invested in non-EU companies where the EU Code of Conduct for Arms Exports does not apply. See Nachhaltigkeitsbericht 2023, p.12: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Also see Geschäftsbericht 2022, p.11+18: "Die eigenen Wertpapieranlagen (2022: 3.025,9 Mio. EUR) haben insgesamt einen Anteil von 24,6% an der Bilanzsumme (2021: 24,5%). Hiervon entfällt ein Anteil von 15,3%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</si>
  <si>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Nothing found. Not sufficient for proprietary assets (although the corporate bonds investments are all invested in EU companies where the Regulation (EU) 2018/848 applies) since the stock investments and the "special fund" can also be invested in non-EU companies where the Regulation (EU) 2018/848 does not apply. See Nachhaltigkeitsbericht 2023, p.12: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Also see Geschäftsbericht 2022, p.11+18: "Die eigenen Wertpapieranlagen (2022: 3.025,9 Mio. EUR) haben insgesamt einen Anteil von 24,6% an der Bilanzsumme (2021: 24,5%). Hiervon entfällt ein Anteil von 15,3%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</si>
  <si>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Nothing found. Not sufficient for proprietary assets (although the corporate bonds investments are all invested in EU companies where the European Directive 98/58 applies) since the stock investments and the "special fund" can also be invested in non-EU companies where the European Directive 98/58 does not apply. See Nachhaltigkeitsbericht 2023, p.12: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Also see Geschäftsbericht 2022, p.11+18: "Die eigenen Wertpapieranlagen (2022: 3.025,9 Mio. EUR) haben insgesamt einen Anteil von 24,6% an der Bilanzsumme (2021: 24,5%). Hiervon entfällt ein Anteil von 15,3%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</si>
  <si>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Nothing found. Not sufficient for proprietary assets (although the corporate bonds investments are all invested in large EU companies where the CSRD applies and requires companies to publish standardized sustainability reports) since the stock investments and the "special fund" can also be invested in non-EU companies or in smaller companies where the CSRD does not apply. See Nachhaltigkeitsbericht 2023, p.12: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Also see Geschäftsbericht 2022, p.11+18: "Die eigenen Wertpapieranlagen (2022: 3.025,9 Mio. EUR) haben insgesamt einen Anteil von 24,6% an der Bilanzsumme (2021: 24,5%). Hiervon entfällt ein Anteil von 15,3%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</si>
  <si>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Nothing found. Not sufficient for proprietary assets (although the corporate bonds investments are all invested in EU companies where EU Timber Regulation applies) since the stock investments and the "special fund" can also be invested in non-EU companies where EU Timber Regulation does not apply. See Nachhaltigkeitsbericht 2023, p.12: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Also see Geschäftsbericht 2022, p.11+18: "Die eigenen Wertpapieranlagen (2022: 3.025,9 Mio. EUR) haben insgesamt einen Anteil von 24,6% an der Bilanzsumme (2021: 24,5%). Hiervon entfällt ein Anteil von 15,3%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</si>
  <si>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Nothing found. Not sufficient for proprietary assets (although the corporate bonds investments are all invested in EU companies where the BREFs, developed under the IPPC Directive and the IED, apply) since the stock investments and the "special fund" can also be invested in non-EU companies where the BREFs do not apply. See Nachhaltigkeitsbericht 2023, p.12: "Eigenanlagen unseres Hauses teilen sich auf in die sogenannten Direktanlagen sowie einen Spezialfonds. Die Titelauswahl und das Management der Direktanlagen erfolgen durch das Treasury der Sparda-Bank West. Die zulässigen Anlageformen für die Direktanlagen sind auf europäische Pfandbriefe, Staatsanleihen und Unternehmensanleihen begrenzt. Das Management des Spezialfonds teilt sich auf verschiedene Mandatsträger auf." Also see Geschäftsbericht 2022, p.11+18: "Die eigenen Wertpapieranlagen (2022: 3.025,9 Mio. EUR) haben insgesamt einen Anteil von 24,6% an der Bilanzsumme (2021: 24,5%). Hiervon entfällt ein Anteil von 15,3% auf Schuldverschreibungen und andere festverzinsliche Wertpapiere. Es handelt sich ausschließlich um Euro-Anleihen größtenteils europäischer Emittenten. Ein weiterer Anteil von 9,2 % entfällt auf Aktien und nicht festverzinsliche Wertpapiere (2021: 9,4 %). [...] Anleihen und Schuldverschreibungen von öffentlichen Emittenten 241.287.841,08 [...] von anderen Emittenten 1.645.651.702,90 [...] Aktien und andere nicht festverzinsliche Wertpapiere 1.138.987.449,60 "</t>
  </si>
  <si>
    <t>Not sufficient since the FI excludes companies generating more than 10% from defense from its proprietary assets invested in corporate bonds, while for investments in shares there is no exclusion at all. This is the case because the UniESG Basisfilter is just applied to bonds, while the Unionweiter Ausschluss is applied to shares. Moreover, there are no requirements regarding arms exports. See Nachhaltigkeitsbericht 2023, p.12+13: "Eigenanlagen unseres Hauses teilen sich auf in die sogenannten Direktanlagen sowie einen
Spezialfonds. [...] UniESG Basisfilter Rüstungsgüter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 "UniESG Basisfiliter [...] Rüstungsgüter 10%"</t>
  </si>
  <si>
    <t>Sufficient since the clients of the FI are only private individuals in Germany. Thus, international structures cannot be clients of the FI. See Nachhaltigkeitsbericht 2023, p.1: " Als
vorwiegend regional tätige Bank sind wir spezialisiert auf Privatkunden. Unser
Geschäftsgebiet erstreckt sich von der Nordseeküste bis an die südlichen Grenzen Nordrhein-
Westfalens. Unsere Genossenschaft betreut über den digitalen Weg auch Mitglieder und
Kundinnen und Kunden außerhalb des Kerngeschäftsgebietes."</t>
  </si>
  <si>
    <t>Sufficient since Germany has a works constitution law and a works council is regularly elected by the employees and employees can contact a member of the works council confidentially. However, it would be better if the FI has a clear procedure of managing complaints specifically related to labour rights violations stated. See Nachhaltigkeitsbericht 2023, p.48+58: "Unsere Beschäftigten werden durch einen starken und aktiven Betriebsrat vertreten. Zu ihm
gehören drei Mitarbeitende, die von ihren Aufgaben freigestellt wurden, um ausschließlich ihre
Betriebsratstätigkeit durchführen zu können. Gesetzlich vorgeschrieben ist dies bei einem
Haus unserer Größe lediglich für zwei Betriebsräte.
Sechs unserer Mitarbeitenden sind als Vertreter der Arbeitnehmerinnen und Arbeitnehmer im
Aufsichtsrat der Sparda-Bank West vertreten. Zudem findet in regelmäßigen vorgegebenen
Gesprächen ein intensiver Austausch zwischen Mitarbeitenden und Führungskraft statt. [...] Gesamtzahl der Diskriminierungsvorfälle während des Berichtszeitraums [...] Diese Informationen werden vertraulich behandelt, um den einzelnen Mitarbeitenden zu
schützen, daher liegen uns hier keine Statistiken vor. Der Betriebsrat steht den
Mitarbeiterinnen und Mitarbeitern hier persönlich zur Seite. Er unterstützt die betroffene
Person und fungiert unter anderem auch als Mediator."</t>
  </si>
  <si>
    <t>Basic score since the FI has reduced emissions, offsets the remaining part through certified CO2-compensation and strives to further reduce emissions, but the reduction targets are relative and not absolute and there is no commitment to 1.5 degrees. See Nachhaltigkeitsbericht 2023, p.8+29+35-41: "Reduktion des Energie- und Ressourcenverbrauchs und damit von Treibhausgasemissionen
• in den von der Bank genutzten Immobilien […] • durch neue Mobilitätskonzepte, durch Firmentickets und das JobRad für Mitarbeitende,
• durch die stärkere Ausrichtung des Fuhrparks auf Elektroantriebe,
• durch vermehrten Einsatz von Videokonferenztechnik statt Präsenzmeetings
• durch Geschäftsreisen mit der Bahn,
• durch Strom aus erneuerbaren Energien. [...] Zudem haben wir im Jahr 2023 zum zweiten Mal unsere CO2 -Bilanz erstellt, woraus
weitere Maßnahmen zur Ressourcenreduktion abgeleitet wurden. [...] Da andere Verbräuche in 2022 nicht erfasst wurden und eine erneute CO2-Bilanzierung erst
im Jahr 2024 erfolgt, können wir lediglich beim Stromverbrauch einen Vergleich zum Vorjahr
erstellen. Dieser ist um 24% gegenüber dem Vorjahr gesunken. [...] Im Jahr 2023 haben wir zum zweiten Mal mit externer Unterstützung unsere CO 2 -Bilanz für
das Geschäftsjahr 2022 erhoben, um daraus Maßnahmen zur Verbesserung unserer THG-
Emissionen abzuleiten. Die Erstellung der CO 2 -Bilanz soll künftig jährlich erfolgen. Die
Bezugsgröße ist dabei die Mitarbeitendenzahl. Darauf aufbauend soll künftig auch ein
Absenkpfad vorgezeichnet werden, um so auch quantitative Ziele mit Zeitbezug festlegen zu
können. Das Ziel, unsere Emissionen pro Mitarbeiterin bzw. Mitarbeiter unter 3 Tonnen zu
halten, haben wir erreicht. [...] Scope 1 [...] 2022 Tonnen CO2-Äquivalent [...] 270,08 [...] Scope 2 umfasst alle Emissionen, die im Zuge der Energiebereitstellung für ein Unternehmen
anfallen, zum Beispiel durch die Bereitstellung von Strom oder Fernwärme. Die Emissionen
fallen bei den externen Energieversorgern an. Im Bezugszeitraum 2022 betrugen die
Treibhausgas-Emissionen erneut 0 Tonnen, da für alle Standorte ausschließlich zertifizierter
Ökostrom bezogen wurde. [...] Scope 3 [...] 2022 Tonnen CO2-Äquivalent [...] 1.945,14 [...] Die Gesamtemissionen liegen in 2022 mit 2.215 Tonnen um 17 Tonnen oder 0,8% über den
Werten des Geschäftsjahres 2020" Also see Die Sparda-Bank West ist klimaneutral - Website: "Wir bemühen uns stets, den eigenen ökologischen Fußabdruck immer weiter zu optimieren und unseren CO2-Ausstoß zu verringern. Die Möglichkeiten, CO2-Emissionen zu reduzieren, sind technisch begrenzt. Nicht vermeinbare Emissionen gleichen wir vollständig durch den Kauf von Klimazertifikaten aus" Also see Informationen zum Klimaschutz-Engagement - Website: "Zum Ausgleich der bilanzierten Treibhausgasemissionen hat das Unternehmen Klimaschutzzertifikate erworben. [...] Unterstützte Klimaschutzprojekte Solarenergie Indien Gold Standard"</t>
  </si>
  <si>
    <t>Not applicable due to the small size of the FI</t>
  </si>
  <si>
    <t>Basic score since coal extraction and coal fired power generation are generally excluded from proprietary assets, both bonds and shares, but there are no absolute limits established (Mt, GW) and the turnover threshold for coal fired power generation is 25%, while for coal extraction it is 5% and will be 0% from January 2025 on".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thresholds see Union Investment - Leitlinie für verantwortliches Investieren, p.13: "Unionweiter Ausschluss + UniESG Basisfiliter [...] Kohleförderung 5% [...] Kohleverstromung 25% (bei ungenügender Klimastrategie)"</t>
  </si>
  <si>
    <t>Basic score since coal extraction and coal fired power generation are already excluded from proprietary assets, both bonds and shares, but while the turnover threshold for coal extraction is just 5% (will be 0% from 2025 on) the threshold for coal fired power generation is still  25%. Moreover, investee companies are required to completely phase-out coal by 2035. This is not fully in line with the IEA net zero scenario which would require a complete coal phase-out in OECD countries by 2030. Thus, just the phase-out strategy for coal extraction is fully aligned with the Paris agreement. See Nachhaltigkeitsbericht 2023, p.12+13: "Eigenanlagen unseres Hauses teilen sich auf in die sogenannten Direktanlagen sowie einen
Spezialfonds. [...] Unionweiter Ausschluss Kohleförderung, Kohleverstromung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Also see Union Investment - Leitlinie für verantwortliches Investieren, p.13: "Unionweiter Ausschluss + UniESG Basisfiliter [...] Kohleförderung 5% [...] Kohleverstromung 25% (bei ungenügender Klimastrategie) [...] Daher beendet Union Investment die Investitionen in Kohleförderer bis 2025 vollständig [...] Die Wertpapiere von Stromversorgern, die keine glaubwürdige Klimastrategie
zum Ausstieg aus der Kohleverstromung vorlegen oder ihre Meilensteine beim Übergang zur
Klimaneutralität wiederholt verfehlen, wird Union Investment im Interesse unserer Anleger – im
Anschluss an den Dialog und auf Entscheidung des ESG Committee – veräußern [...] Glaubwürdige Klimastrategie bedeutet
1) Verpflichtung zur Klimaneutralität bis 2050,
2) keine Ausbaupläne für Kohle und
3) Ausstieg aus der Kohleförderung bis 2035."</t>
  </si>
  <si>
    <t>Sufficient since the FI confirms that it has not received any company-specific tax rulings (Mail from Sparda-Bank West to Facing Finance on 29.10.2024). However, it would be better if the FI would make this clear in its report. See Geschäftsbericht 2022, p.34: " Sämtliche nachfolgenden Angaben beziehen sich auf die Geschäftstätigkeit als regional tätiger Konzern in der Bundesrepublik Deutschland. [...] Der Gewinn vor Steuern betrug 6,4 Mio. EUR. Unter Berücksichtigung der Steuern in Höhe von
1,9 Mio. EUR und einer Zuführung zum Fonds für allgemeine Bankrisiken in Höhe von 2,7 Mio. EUR
ergab sich ein Nettogewinn von 5,6 Mio. EUR. [...] Die Sparda-Bank West eG hat im Geschäftsjahr keine öffentlichen Beihilfen erhalten."</t>
  </si>
  <si>
    <t>Basic score since the FI uses the UniESG Basisfilter for its proprietary assets invested in corporate bonds which will fully excludes (0% threshold) oil and gas extraction from April 2025 onwards, but right now still not. See table on p.13 of Union Investment - Leitlinie für verantwortliches investieren. Moreover, the UniESG Basisfilter is just applied to proprietary assets invested in corporate bonds, not in shares. See DNK-Bericht, p.13: "Auf Basis dieses Filterverfahrens hat die Sparda-Bank West folgende ESG (Environment, Social, Governance) Kriterien formuliert:
• Sämtliche Zinspositionen der Eigenanlagen genügen dem UniESG-Basisfilter.
• Sämtliche Aktienpositionen der Eigenanlagen genügen dem Union-Ausschlussfilter."</t>
  </si>
  <si>
    <t>Not sufficient since currently there is no full exclusion of oil and gas. However, from April 2025 oil and gas extraction will be fully excluded in the UniESG Basisfilter and thus the FI will receive a basic score for this element. See Union Investment - Leitlinie für verantwortliches Investieren, p.13.</t>
  </si>
  <si>
    <t>Sufficient since the FI uses the UniESG Basisfilter for its proprietary assets invested in corporate bonds and the UniESG Basisfilter excludes companies that generate more than 5% from tar sands. For proprietary assets invested in shares the Unionsweiter Ausschluss is used which will exclude companies generating more than 5% from tar sands from January 2025 onwards. See table on p.13 of Union Investment - Leitlinie für verantwortliches Investieren. According to the Nachhaltigkeitsbericht 2023 tar sands are only excluded by the UniESG Nachhaltigkeitsfilter, but the FI just uses the UniESG Basisfilter which does not exclude tar sands. However, this information is outdated since the UniESG Basisfilter has been updated which simply still is not reflected in the Nachhaltigkeitsbericht 2023 (Mail from Sparda-Bank West to Facing Finance on 30.10.2024). See Nachhaltigkeitsbericht 2023, p.12+13: "Eigenanlagen unseres Hauses teilen sich auf in die sogenannten Direktanlagen sowie einen
Spezialfonds. [...] UniESG Nachhaltigkeitsfilter Fracking, Teersand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</si>
  <si>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Basic score since the FI uses the UniESG Basisfilter for its proprietary assets invested in corporate bonds which will fully exclude (0% threshold) oil and gas extraction from April 2025 onwards, which is a time-bound phase-out strategy aligned with a 1.5 degree scenario, but there is nothing comparable for other oil and gas companies such as oil and gas power generation. See table on p.13 of Union Investment - Leitlinie für verantwortliches investieren. Moreover, the UniESG Basisfilter is just applied to proprietary assets invested in corporate bonds, not in shares. See DNK-Bericht, p.13: "Auf Basis dieses Filterverfahrens hat die Sparda-Bank West folgende ESG (Environment, Social, Governance) Kriterien formuliert:
• Sämtliche Zinspositionen der Eigenanlagen genügen dem UniESG-Basisfilter.
• Sämtliche Aktienpositionen der Eigenanlagen genügen dem Union-Ausschlussfilter."</t>
  </si>
  <si>
    <t>Basic score since the FI uses the UniESG Basisfilter for its proprietary assets invested in corporate bonds which will fully exclude (0% threshold) oil and gas extraction from April 2025 onwards, but right now still not. See table on p.13 of Union Investment - Leitlinie für verantwortliches investieren. Moreover, the UniESG Basisfilter is just applied to proprietary assets invested in corporate bonds, not in shares. See DNK-Bericht, p.13: "Auf Basis dieses Filterverfahrens hat die Sparda-Bank West folgende ESG (Environment, Social, Governance) Kriterien formuliert:
• Sämtliche Zinspositionen der Eigenanlagen genügen dem UniESG-Basisfilter.
• Sämtliche Aktienpositionen der Eigenanlagen genügen dem Union-Ausschlussfilter."</t>
  </si>
  <si>
    <t>Basic score since the FI uses the UniESG Basisfilter for its proprietary assets invested in corporate bonds and the UniESG Basisfilter excludes companies that generate more than 5 % from fracking. See table on p.13 of Union Investment - Leitlinie für verantwortliches Investieren. However, the UniESG Basisfilter is just applied to proprietary assets invested in corporate bonds, not in shares. See DNK-Bericht, p.13: "Auf Basis dieses Filterverfahrens hat die Sparda-Bank West folgende ESG (Environment, Social, Governance) Kriterien formuliert:
• Sämtliche Zinspositionen der Eigenanlagen genügen dem UniESG-Basisfilter.
• Sämtliche Aktienpositionen der Eigenanlagen genügen dem Union-Ausschlussfilter." According to the Nachhaltigkeitsbericht 2023 fracking is only excluded by the UniESG Nachhaltigkeitsfilter, but the FI just uses the UniESG Basisfilter which does not exclude fracking. However, this information is outdated since the UniESG Basisfilter has been updated which is still not reflected in the Nachhaltigkeitsbericht 2023 (Mail from Sparda-Bank West to Facing Finance on 30.10.2024). See Nachhaltigkeitsbericht 2023, p.12+13: "Eigenanlagen unseres Hauses teilen sich auf in die sogenannten Direktanlagen sowie einen
Spezialfonds. [...] UniESG Nachhaltigkeitsfilter Fracking, Teersand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</si>
  <si>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Basic score since the FI uses the UniESG Basisfilter for its proprietary assets invested in corporate  bonds which will fully exclude (0% threshold) all kinds of oil and gas extraction from April 2025 onwards, but right now still not. See table on p.13 of Union Investment - Leitlinie für verantwortliches investieren. No further points since oil shale is only excluded by the UniESG Nachhaltigkeitsfilter, but the FI just uses the UniESG Basisfilter which does not exclude oil shale and fracking. Moreover, fracking probably only refers to shale gas and shale oil, not to oil shale (which is not the same as shale oil). See Nachhaltigkeitsbericht 2023, p.12+13: "Eigenanlagen unseres Hauses teilen sich auf in die sogenannten Direktanlagen sowie einen
Spezialfonds. [...] UniESG Nachhaltigkeitsfilter Fracking, Teersand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t>
  </si>
  <si>
    <t>Sufficient since the FI confirms that it generally does not advise clients on taxes (Mail from Sparda-Bank West to Facing Finance on 27.08.2024). However, it would be better if the FI would make this clear in a publicly available policy.</t>
  </si>
  <si>
    <t>Sufficient since nuclear weapons are fully excluded from proprietary assets invested in corporate bonds where the UniESG Basisfilter is being used. And for proprietary assets invested in shares the Unionweiter Ausschluss is applied which excludes nuclear weapons (5% turnover threshold) and the 5% turnover threshold is only accepted when companies support the nuclear program of a NATO-nuclear power which are all signatories to the NPT. See table on p13 Union Investmet - Leitlinie für verantwortliches investieren. Also see Eigenanlagen der Sparda-Bank West - Website: "Eigenanlagen der Sparda-Bank West […] Für die Positionen der Aktivseite beachtet die Sparda-Bank West die stets gültigen Ausschlusskriterien der Union Investment und darüber hinaus den "UniESG Basisfilter". Dies impliziert, dass sämtliche Beteiligungen und zinsbezogenen Positionen der Aktivseite in der Klassifizierung der Union Investment folgenden Ausschlusskriterien genügen:
Ausschlusskriterien für Unternehmen [...] Geächtete und kontroverse Waffen (ABC Waffen, Landminen und Streubomben)" Also see Nachhaltigkeitsbericht 2023, p.12+13: "Eigenanlagen unseres Hauses teilen sich auf in die sogenannten Direktanlagen sowie einen
Spezialfonds. [...] Unionweiter Ausschluss Geächtete und kontroverse Waffen (ABC Waffen, Landminen und Streubomben)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 "Unionweiter Ausschluss + UniESG Basisfiliter [...] Kontroverse Waffen (Atomwaffen/-systeme) 5 %, vorausgesetzt Geschäftstätigkeit erfolgt indirekt im Auftrag einer legitimen NATO-Atommacht."</t>
  </si>
  <si>
    <t>Sufficient since nuclear weapons are fully excluded from proprietary assets invested in corporate bonds where the UniESG Basisfilter is being used. And for proprietary assets invested in shares the Unionweiter Ausschluss is applied which excludes nuclear weapons (5% turnover threshold) and the 5% turnover threshold is only accepted when companies support the nuclear program of a NATO-nuclear power. See table on p13 Union Investmet - Leitlinie für verantwortliches investieren. See Eigenanlagen der Sparda-Bank West - Website: "Eigenanlagen der Sparda-Bank West […] Für die Positionen der Aktivseite beachtet die Sparda-Bank West die stets gültigen Ausschlusskriterien der Union Investment und darüber hinaus den "UniESG Basisfilter". Dies impliziert, dass sämtliche Beteiligungen und zinsbezogenen Positionen der Aktivseite in der Klassifizierung der Union Investment folgenden Ausschlusskriterien genügen:
Ausschlusskriterien für Unternehmen [...] Geächtete und kontroverse Waffen (ABC Waffen, Landminen und Streubomben)" Also see Nachhaltigkeitsbericht 2023, p.12+13: "Eigenanlagen unseres Hauses teilen sich auf in die sogenannten Direktanlagen sowie einen
Spezialfonds. [...] Unionweiter Ausschluss Geächtete und kontroverse Waffen (ABC Waffen, Landminen und Streubomben) [...] Auf Basis dieses Filterverfahrens hat die Sparda-Bank West folgende ESG (Environment,
Social, Governance) Kriterien formuliert:
• Sämtliche Zinspositionen der Eigenanlagen genügen dem UniESG-Basisfilter.
• Sämtliche Aktienpositionen der Eigenanlagen genügen dem Union-Ausschlussfilter.
• Die Prüfung der Einhaltung erfolgt durch die Union Investment. Die Prüfung erfolgt für
die Direktanlagen jährlich und für den Spezialfonds laufend." For the turnover threshold see Union Investment - Leitlinie für verantwortliches Investieren, p.13: "Unionweiter Ausschluss + UniESG Basisfiliter [...] Kontroverse Waffen (Atomwaffen/-systeme) 5 % bei Geschäftstätigkeit ohne beherrschenden Einfluss,
im Auftrag einer NATO-Atommacht"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</si>
</sst>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x14ac:knownFonts="1">
    <font>
      <sz val="11"/>
      <color theme="1"/>
      <name val="Calibri"/>
      <scheme val="minor"/>
    </font>
    <font>
      <sz val="11"/>
      <color theme="1"/>
      <name val="Calibri"/>
      <family val="2"/>
      <scheme val="minor"/>
    </font>
    <font>
      <u/>
      <sz val="11"/>
      <color theme="10"/>
      <name val="Calibri"/>
      <family val="2"/>
      <scheme val="minor"/>
    </font>
    <font>
      <b/>
      <sz val="14"/>
      <color theme="0"/>
      <name val="Roboto"/>
    </font>
    <font>
      <b/>
      <sz val="11"/>
      <color theme="0"/>
      <name val="Roboto"/>
    </font>
    <font>
      <sz val="11"/>
      <name val="Roboto"/>
    </font>
    <font>
      <sz val="11"/>
      <color theme="1"/>
      <name val="Roboto"/>
    </font>
    <font>
      <b/>
      <sz val="11"/>
      <name val="Roboto"/>
    </font>
    <font>
      <b/>
      <sz val="10"/>
      <color rgb="FFC00000"/>
      <name val="Roboto"/>
    </font>
    <font>
      <i/>
      <sz val="11"/>
      <name val="Roboto"/>
    </font>
    <font>
      <sz val="11"/>
      <name val="Arial"/>
      <family val="2"/>
    </font>
    <font>
      <b/>
      <sz val="11"/>
      <name val="Arial"/>
      <family val="2"/>
    </font>
    <font>
      <sz val="11"/>
      <color theme="0"/>
      <name val="Roboto"/>
    </font>
    <font>
      <sz val="9"/>
      <name val="Roboto"/>
    </font>
    <font>
      <u/>
      <sz val="11"/>
      <name val="Roboto"/>
    </font>
    <font>
      <sz val="10"/>
      <name val="Roboto"/>
    </font>
    <font>
      <b/>
      <sz val="14"/>
      <name val="Roboto"/>
    </font>
    <font>
      <b/>
      <sz val="10"/>
      <name val="Roboto"/>
    </font>
    <font>
      <b/>
      <i/>
      <sz val="10"/>
      <name val="Roboto"/>
    </font>
    <font>
      <i/>
      <sz val="10"/>
      <name val="Roboto"/>
    </font>
    <font>
      <sz val="10"/>
      <color theme="1" tint="0.249977111117893"/>
      <name val="Roboto"/>
    </font>
    <font>
      <sz val="10"/>
      <color rgb="FFC00000"/>
      <name val="Roboto"/>
    </font>
    <font>
      <sz val="10"/>
      <color theme="1" tint="0.34998626667073579"/>
      <name val="Roboto"/>
    </font>
    <font>
      <b/>
      <sz val="10"/>
      <color theme="1" tint="0.34998626667073579"/>
      <name val="Roboto"/>
    </font>
    <font>
      <b/>
      <sz val="10"/>
      <color theme="1"/>
      <name val="Roboto"/>
    </font>
    <font>
      <sz val="10"/>
      <color rgb="FF0070C0"/>
      <name val="Roboto"/>
    </font>
    <font>
      <i/>
      <sz val="10"/>
      <color theme="1" tint="0.34998626667073579"/>
      <name val="Roboto"/>
    </font>
    <font>
      <b/>
      <sz val="10"/>
      <color rgb="FF0070C0"/>
      <name val="Roboto"/>
    </font>
    <font>
      <sz val="10"/>
      <color indexed="2"/>
      <name val="Roboto"/>
    </font>
    <font>
      <sz val="11"/>
      <color theme="1"/>
      <name val="Arial"/>
      <family val="2"/>
    </font>
    <font>
      <b/>
      <sz val="11"/>
      <color theme="1"/>
      <name val="Arial"/>
      <family val="2"/>
    </font>
    <font>
      <sz val="11"/>
      <color theme="1"/>
      <name val="Calibri"/>
      <family val="2"/>
      <scheme val="minor"/>
    </font>
    <font>
      <u/>
      <sz val="11"/>
      <color theme="10"/>
      <name val="Calibri"/>
      <family val="2"/>
      <scheme val="minor"/>
    </font>
    <font>
      <sz val="8"/>
      <name val="Calibri"/>
      <family val="2"/>
      <scheme val="minor"/>
    </font>
  </fonts>
  <fills count="8">
    <fill>
      <patternFill patternType="none"/>
    </fill>
    <fill>
      <patternFill patternType="gray125"/>
    </fill>
    <fill>
      <patternFill patternType="solid">
        <fgColor rgb="FF1D4D60"/>
        <bgColor rgb="FF1D4D60"/>
      </patternFill>
    </fill>
    <fill>
      <patternFill patternType="solid">
        <fgColor rgb="FF9FCB3B"/>
        <bgColor rgb="FF9FCB3B"/>
      </patternFill>
    </fill>
    <fill>
      <patternFill patternType="solid">
        <fgColor theme="9" tint="-0.249977111117893"/>
        <bgColor theme="9" tint="-0.249977111117893"/>
      </patternFill>
    </fill>
    <fill>
      <patternFill patternType="solid">
        <fgColor theme="0" tint="-0.14999847407452621"/>
        <bgColor theme="0" tint="-0.14999847407452621"/>
      </patternFill>
    </fill>
    <fill>
      <patternFill patternType="solid">
        <fgColor rgb="FFDCDCDA"/>
        <bgColor rgb="FFDCDCDA"/>
      </patternFill>
    </fill>
    <fill>
      <patternFill patternType="solid">
        <fgColor theme="0" tint="-0.34998626667073579"/>
        <bgColor theme="0" tint="-0.34998626667073579"/>
      </patternFill>
    </fill>
  </fills>
  <borders count="19">
    <border>
      <left/>
      <right/>
      <top/>
      <bottom/>
      <diagonal/>
    </border>
    <border>
      <left/>
      <right/>
      <top style="thin">
        <color theme="0" tint="-0.249977111117893"/>
      </top>
      <bottom style="thin">
        <color theme="0" tint="-0.249977111117893"/>
      </bottom>
      <diagonal/>
    </border>
    <border>
      <left/>
      <right/>
      <top/>
      <bottom style="thin">
        <color theme="0" tint="-0.34998626667073579"/>
      </bottom>
      <diagonal/>
    </border>
    <border>
      <left/>
      <right/>
      <top style="thin">
        <color theme="0" tint="-0.34998626667073579"/>
      </top>
      <bottom/>
      <diagonal/>
    </border>
    <border>
      <left/>
      <right style="thin">
        <color auto="1"/>
      </right>
      <top/>
      <bottom/>
      <diagonal/>
    </border>
    <border>
      <left/>
      <right/>
      <top/>
      <bottom style="thin">
        <color theme="0" tint="-0.499984740745262"/>
      </bottom>
      <diagonal/>
    </border>
    <border>
      <left style="thin">
        <color theme="0" tint="-0.24994659260841701"/>
      </left>
      <right/>
      <top/>
      <bottom/>
      <diagonal/>
    </border>
    <border>
      <left/>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right/>
      <top style="thin">
        <color auto="1"/>
      </top>
      <bottom style="thin">
        <color auto="1"/>
      </bottom>
      <diagonal/>
    </border>
    <border>
      <left style="thin">
        <color theme="0" tint="-0.24994659260841701"/>
      </left>
      <right/>
      <top style="thin">
        <color auto="1"/>
      </top>
      <bottom style="thin">
        <color auto="1"/>
      </bottom>
      <diagonal/>
    </border>
    <border>
      <left style="thin">
        <color theme="0" tint="-0.24994659260841701"/>
      </left>
      <right/>
      <top style="thin">
        <color theme="0" tint="-0.34998626667073579"/>
      </top>
      <bottom/>
      <diagonal/>
    </border>
    <border>
      <left/>
      <right/>
      <top/>
      <bottom style="thin">
        <color rgb="FFDCDCDA"/>
      </bottom>
      <diagonal/>
    </border>
    <border>
      <left style="thin">
        <color theme="0" tint="-0.24994659260841701"/>
      </left>
      <right/>
      <top/>
      <bottom style="thin">
        <color rgb="FFDCDCDA"/>
      </bottom>
      <diagonal/>
    </border>
    <border>
      <left style="thin">
        <color theme="0" tint="-0.249977111117893"/>
      </left>
      <right/>
      <top/>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top style="thin">
        <color theme="0" tint="-0.34998626667073579"/>
      </top>
      <bottom/>
      <diagonal/>
    </border>
    <border>
      <left style="thin">
        <color theme="0" tint="-0.249977111117893"/>
      </left>
      <right/>
      <top/>
      <bottom style="thin">
        <color rgb="FFDCDCDA"/>
      </bottom>
      <diagonal/>
    </border>
    <border>
      <left style="thin">
        <color theme="0" tint="-0.249977111117893"/>
      </left>
      <right/>
      <top style="thin">
        <color auto="1"/>
      </top>
      <bottom style="thin">
        <color auto="1"/>
      </bottom>
      <diagonal/>
    </border>
  </borders>
  <cellStyleXfs count="5">
    <xf numFmtId="0" fontId="0" fillId="0" borderId="0"/>
    <xf numFmtId="0" fontId="2" fillId="0" borderId="0" applyNumberFormat="0" applyFill="0" applyBorder="0" applyProtection="0"/>
    <xf numFmtId="9" fontId="31" fillId="0" borderId="0" applyFont="0" applyFill="0" applyBorder="0" applyProtection="0"/>
    <xf numFmtId="0" fontId="1" fillId="0" borderId="0"/>
    <xf numFmtId="0" fontId="32" fillId="0" borderId="0" applyNumberFormat="0" applyFill="0" applyBorder="0" applyAlignment="0" applyProtection="0"/>
  </cellStyleXfs>
  <cellXfs count="277">
    <xf numFmtId="0" fontId="0" fillId="0" borderId="0" xfId="0"/>
    <xf numFmtId="0" fontId="3" fillId="2" borderId="0" xfId="0" applyFont="1" applyFill="1" applyAlignment="1">
      <alignment vertical="top"/>
    </xf>
    <xf numFmtId="0" fontId="5" fillId="0" borderId="0" xfId="0" applyFont="1" applyAlignment="1">
      <alignment vertical="top" wrapText="1"/>
    </xf>
    <xf numFmtId="0" fontId="6" fillId="0" borderId="0" xfId="0" applyFont="1"/>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center" vertical="top"/>
    </xf>
    <xf numFmtId="0" fontId="3" fillId="2" borderId="0" xfId="0" applyFont="1" applyFill="1" applyAlignment="1">
      <alignment horizontal="left" vertical="top"/>
    </xf>
    <xf numFmtId="0" fontId="5" fillId="2" borderId="0" xfId="0" applyFont="1" applyFill="1" applyAlignment="1">
      <alignment vertical="top"/>
    </xf>
    <xf numFmtId="0" fontId="7" fillId="0" borderId="0" xfId="0" applyFont="1" applyAlignment="1">
      <alignment horizontal="left" vertical="top"/>
    </xf>
    <xf numFmtId="0" fontId="4" fillId="2" borderId="0" xfId="0" applyFont="1" applyFill="1" applyAlignment="1">
      <alignment horizontal="left" vertical="top"/>
    </xf>
    <xf numFmtId="0" fontId="7" fillId="0" borderId="0" xfId="0" applyFont="1"/>
    <xf numFmtId="0" fontId="7" fillId="0" borderId="0" xfId="0" applyFont="1" applyAlignment="1">
      <alignment horizontal="center" textRotation="90"/>
    </xf>
    <xf numFmtId="0" fontId="7" fillId="3" borderId="0" xfId="0" applyFont="1" applyFill="1" applyAlignment="1">
      <alignment horizontal="center" textRotation="90"/>
    </xf>
    <xf numFmtId="0" fontId="7" fillId="4" borderId="0" xfId="0" applyFont="1" applyFill="1" applyAlignment="1">
      <alignment horizontal="center" textRotation="90"/>
    </xf>
    <xf numFmtId="0" fontId="9" fillId="0" borderId="1" xfId="0" applyFont="1" applyBorder="1" applyAlignment="1">
      <alignment vertical="top"/>
    </xf>
    <xf numFmtId="0" fontId="9" fillId="0" borderId="1" xfId="0" applyFont="1" applyBorder="1" applyAlignment="1">
      <alignment horizontal="center" vertical="top"/>
    </xf>
    <xf numFmtId="0" fontId="9" fillId="0" borderId="1" xfId="0" applyFont="1" applyBorder="1" applyAlignment="1">
      <alignment horizontal="center" vertical="top" textRotation="60"/>
    </xf>
    <xf numFmtId="0" fontId="5" fillId="0" borderId="1" xfId="0" applyFont="1" applyBorder="1" applyAlignment="1">
      <alignment horizontal="center" vertical="top"/>
    </xf>
    <xf numFmtId="0" fontId="5" fillId="3" borderId="1" xfId="0" applyFont="1" applyFill="1" applyBorder="1" applyAlignment="1">
      <alignment horizontal="center" vertical="top"/>
    </xf>
    <xf numFmtId="0" fontId="5" fillId="4" borderId="1" xfId="0" applyFont="1" applyFill="1" applyBorder="1" applyAlignment="1">
      <alignment horizontal="center" vertical="top"/>
    </xf>
    <xf numFmtId="164" fontId="5" fillId="0" borderId="0" xfId="0" applyNumberFormat="1" applyFont="1" applyAlignment="1">
      <alignment horizontal="center" vertical="top"/>
    </xf>
    <xf numFmtId="164" fontId="5" fillId="3" borderId="0" xfId="0" applyNumberFormat="1" applyFont="1" applyFill="1" applyAlignment="1">
      <alignment horizontal="center" vertical="top"/>
    </xf>
    <xf numFmtId="164" fontId="5" fillId="4" borderId="0" xfId="0" applyNumberFormat="1" applyFont="1" applyFill="1" applyAlignment="1">
      <alignment horizontal="center" vertical="top"/>
    </xf>
    <xf numFmtId="164" fontId="9" fillId="0" borderId="1" xfId="0" applyNumberFormat="1" applyFont="1" applyBorder="1" applyAlignment="1">
      <alignment horizontal="center" vertical="top"/>
    </xf>
    <xf numFmtId="164" fontId="5" fillId="0" borderId="1" xfId="0" applyNumberFormat="1" applyFont="1" applyBorder="1" applyAlignment="1">
      <alignment horizontal="center" vertical="top"/>
    </xf>
    <xf numFmtId="164" fontId="5" fillId="3" borderId="1" xfId="0" applyNumberFormat="1" applyFont="1" applyFill="1" applyBorder="1" applyAlignment="1">
      <alignment horizontal="center" vertical="top"/>
    </xf>
    <xf numFmtId="164" fontId="5" fillId="4" borderId="1" xfId="0" applyNumberFormat="1" applyFont="1" applyFill="1" applyBorder="1" applyAlignment="1">
      <alignment horizontal="center" vertical="top"/>
    </xf>
    <xf numFmtId="165" fontId="5" fillId="0" borderId="0" xfId="0" applyNumberFormat="1" applyFont="1" applyAlignment="1">
      <alignment horizontal="center" vertical="top"/>
    </xf>
    <xf numFmtId="1" fontId="5" fillId="0" borderId="0" xfId="0" applyNumberFormat="1" applyFont="1" applyAlignment="1">
      <alignment horizontal="center" vertical="top"/>
    </xf>
    <xf numFmtId="0" fontId="10" fillId="0" borderId="1" xfId="0" applyFont="1" applyBorder="1" applyAlignment="1">
      <alignment vertical="top"/>
    </xf>
    <xf numFmtId="164" fontId="10" fillId="0" borderId="1" xfId="0" applyNumberFormat="1" applyFont="1" applyBorder="1" applyAlignment="1">
      <alignment horizontal="center" vertical="top"/>
    </xf>
    <xf numFmtId="0" fontId="11" fillId="0" borderId="1" xfId="0" applyFont="1" applyBorder="1" applyAlignment="1">
      <alignment vertical="top"/>
    </xf>
    <xf numFmtId="9" fontId="11" fillId="0" borderId="1" xfId="2" applyFont="1" applyBorder="1" applyAlignment="1">
      <alignment horizontal="center" vertical="top"/>
    </xf>
    <xf numFmtId="0" fontId="12" fillId="0" borderId="0" xfId="0" applyFont="1"/>
    <xf numFmtId="0" fontId="7" fillId="0" borderId="2" xfId="0" applyFont="1" applyBorder="1" applyAlignment="1">
      <alignment wrapText="1"/>
    </xf>
    <xf numFmtId="0" fontId="7" fillId="0" borderId="2" xfId="0" applyFont="1" applyBorder="1" applyAlignment="1">
      <alignment horizontal="center" wrapText="1"/>
    </xf>
    <xf numFmtId="0" fontId="7" fillId="0" borderId="2" xfId="0" applyFont="1" applyBorder="1" applyAlignment="1">
      <alignment horizontal="left" wrapText="1"/>
    </xf>
    <xf numFmtId="0" fontId="7" fillId="0" borderId="2" xfId="0" applyFont="1" applyBorder="1"/>
    <xf numFmtId="0" fontId="10" fillId="0" borderId="3" xfId="0" applyFont="1" applyBorder="1" applyAlignment="1">
      <alignment horizontal="center" vertical="top"/>
    </xf>
    <xf numFmtId="0" fontId="10" fillId="0" borderId="3" xfId="0" applyFont="1" applyBorder="1" applyAlignment="1">
      <alignment vertical="top"/>
    </xf>
    <xf numFmtId="0" fontId="0" fillId="0" borderId="3" xfId="0" applyBorder="1" applyAlignment="1">
      <alignment vertical="top" wrapText="1"/>
    </xf>
    <xf numFmtId="0" fontId="10" fillId="0" borderId="3"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3" fillId="0" borderId="0" xfId="0" applyFont="1" applyAlignment="1">
      <alignment vertical="top"/>
    </xf>
    <xf numFmtId="0" fontId="6" fillId="0" borderId="0" xfId="0" applyFont="1" applyAlignment="1">
      <alignment horizontal="left"/>
    </xf>
    <xf numFmtId="0" fontId="12" fillId="0" borderId="0" xfId="0" applyFont="1" applyAlignment="1">
      <alignment vertical="top"/>
    </xf>
    <xf numFmtId="0" fontId="3" fillId="2" borderId="4" xfId="0" applyFont="1" applyFill="1" applyBorder="1" applyAlignment="1">
      <alignment horizontal="left" vertical="top"/>
    </xf>
    <xf numFmtId="0" fontId="3" fillId="2" borderId="0" xfId="0" applyFont="1" applyFill="1" applyAlignment="1">
      <alignment horizontal="center" vertical="top"/>
    </xf>
    <xf numFmtId="0" fontId="3" fillId="0" borderId="0" xfId="0" applyFont="1" applyAlignment="1">
      <alignment horizontal="left" vertical="top"/>
    </xf>
    <xf numFmtId="0" fontId="7" fillId="0" borderId="4" xfId="0" applyFont="1" applyBorder="1" applyAlignment="1">
      <alignment horizontal="left" wrapText="1" indent="1"/>
    </xf>
    <xf numFmtId="0" fontId="7" fillId="0" borderId="2" xfId="0" applyFont="1" applyBorder="1" applyAlignment="1">
      <alignment horizontal="center" textRotation="90"/>
    </xf>
    <xf numFmtId="0" fontId="7" fillId="0" borderId="2" xfId="0" applyFont="1" applyBorder="1" applyAlignment="1">
      <alignment horizontal="center" textRotation="90" wrapText="1"/>
    </xf>
    <xf numFmtId="0" fontId="7" fillId="0" borderId="2" xfId="0" applyFont="1" applyBorder="1" applyAlignment="1">
      <alignment horizontal="left"/>
    </xf>
    <xf numFmtId="0" fontId="5" fillId="0" borderId="4" xfId="0" applyFont="1" applyBorder="1" applyAlignment="1">
      <alignment horizontal="center" vertical="top"/>
    </xf>
    <xf numFmtId="0" fontId="5" fillId="5" borderId="0" xfId="0" applyFont="1" applyFill="1" applyAlignment="1">
      <alignment horizontal="center" vertical="top"/>
    </xf>
    <xf numFmtId="0" fontId="14" fillId="0" borderId="0" xfId="1" applyFont="1" applyAlignment="1">
      <alignment vertical="top"/>
    </xf>
    <xf numFmtId="0" fontId="7" fillId="0" borderId="5" xfId="0" applyFont="1" applyBorder="1" applyAlignment="1">
      <alignment vertical="top"/>
    </xf>
    <xf numFmtId="0" fontId="5" fillId="0" borderId="5" xfId="0" applyFont="1" applyBorder="1" applyAlignment="1">
      <alignment horizontal="center" vertical="top"/>
    </xf>
    <xf numFmtId="0" fontId="5" fillId="0" borderId="5" xfId="0" applyFont="1" applyBorder="1" applyAlignment="1">
      <alignment vertical="top"/>
    </xf>
    <xf numFmtId="0" fontId="6" fillId="0" borderId="4" xfId="0" applyFont="1" applyBorder="1"/>
    <xf numFmtId="0" fontId="7" fillId="0" borderId="0" xfId="0" applyFont="1" applyAlignment="1">
      <alignment vertical="top"/>
    </xf>
    <xf numFmtId="0" fontId="13" fillId="0" borderId="4" xfId="0" applyFont="1" applyBorder="1" applyAlignment="1">
      <alignment vertical="top"/>
    </xf>
    <xf numFmtId="0" fontId="15" fillId="0" borderId="0" xfId="0" applyFont="1" applyAlignment="1">
      <alignment vertical="top"/>
    </xf>
    <xf numFmtId="0" fontId="15" fillId="0" borderId="0" xfId="0" applyFont="1" applyAlignment="1">
      <alignment horizontal="center" vertical="top"/>
    </xf>
    <xf numFmtId="0" fontId="15" fillId="0" borderId="0" xfId="0" applyFont="1" applyAlignment="1">
      <alignment vertical="top" wrapText="1"/>
    </xf>
    <xf numFmtId="0" fontId="16" fillId="6" borderId="0" xfId="0" applyFont="1" applyFill="1" applyAlignment="1">
      <alignment horizontal="left" vertical="center"/>
    </xf>
    <xf numFmtId="0" fontId="7" fillId="6" borderId="0" xfId="0" applyFont="1" applyFill="1" applyAlignment="1">
      <alignment wrapText="1"/>
    </xf>
    <xf numFmtId="0" fontId="7" fillId="6" borderId="0" xfId="0" applyFont="1" applyFill="1" applyAlignment="1">
      <alignment horizontal="center" textRotation="90" wrapText="1"/>
    </xf>
    <xf numFmtId="0" fontId="7" fillId="6" borderId="6" xfId="0" applyFont="1" applyFill="1" applyBorder="1" applyAlignment="1">
      <alignment horizontal="right" textRotation="90" wrapText="1"/>
    </xf>
    <xf numFmtId="0" fontId="7" fillId="7" borderId="0" xfId="0" applyFont="1" applyFill="1" applyAlignment="1">
      <alignment horizontal="right" textRotation="90"/>
    </xf>
    <xf numFmtId="0" fontId="5" fillId="7" borderId="2" xfId="0" applyFont="1" applyFill="1" applyBorder="1" applyAlignment="1">
      <alignment horizontal="right" textRotation="90"/>
    </xf>
    <xf numFmtId="0" fontId="5" fillId="7" borderId="2" xfId="0" applyFont="1" applyFill="1" applyBorder="1" applyAlignment="1">
      <alignment horizontal="right" textRotation="90" wrapText="1"/>
    </xf>
    <xf numFmtId="0" fontId="7" fillId="7" borderId="0" xfId="0" applyFont="1" applyFill="1" applyAlignment="1">
      <alignment wrapText="1"/>
    </xf>
    <xf numFmtId="0" fontId="7" fillId="6" borderId="0" xfId="0" applyFont="1" applyFill="1" applyAlignment="1">
      <alignment horizontal="right" textRotation="90" wrapText="1"/>
    </xf>
    <xf numFmtId="0" fontId="7" fillId="0" borderId="0" xfId="0" applyFont="1" applyAlignment="1">
      <alignment horizontal="right" textRotation="90"/>
    </xf>
    <xf numFmtId="0" fontId="5" fillId="0" borderId="2" xfId="0" applyFont="1" applyBorder="1" applyAlignment="1">
      <alignment horizontal="right" textRotation="90"/>
    </xf>
    <xf numFmtId="0" fontId="5" fillId="0" borderId="2" xfId="0" applyFont="1" applyBorder="1" applyAlignment="1">
      <alignment horizontal="right" textRotation="90" wrapText="1"/>
    </xf>
    <xf numFmtId="0" fontId="7" fillId="6" borderId="0" xfId="0" applyFont="1" applyFill="1" applyAlignment="1">
      <alignment horizontal="right" textRotation="90"/>
    </xf>
    <xf numFmtId="0" fontId="7" fillId="0" borderId="0" xfId="0" applyFont="1" applyAlignment="1">
      <alignment wrapText="1"/>
    </xf>
    <xf numFmtId="0" fontId="15" fillId="0" borderId="0" xfId="0" applyFont="1" applyAlignment="1">
      <alignment vertical="center"/>
    </xf>
    <xf numFmtId="0" fontId="17" fillId="6" borderId="1" xfId="0" applyFont="1" applyFill="1" applyBorder="1" applyAlignment="1">
      <alignment horizontal="left" vertical="center"/>
    </xf>
    <xf numFmtId="0" fontId="18" fillId="6" borderId="7" xfId="0" applyFont="1" applyFill="1" applyBorder="1" applyAlignment="1">
      <alignment vertical="center" wrapText="1"/>
    </xf>
    <xf numFmtId="0" fontId="17" fillId="6" borderId="8" xfId="0" applyFont="1" applyFill="1" applyBorder="1" applyAlignment="1">
      <alignment vertical="center"/>
    </xf>
    <xf numFmtId="0" fontId="17" fillId="7" borderId="7" xfId="0" applyFont="1" applyFill="1" applyBorder="1" applyAlignment="1">
      <alignment vertical="center" wrapText="1"/>
    </xf>
    <xf numFmtId="0" fontId="17" fillId="7" borderId="7" xfId="0" applyFont="1" applyFill="1" applyBorder="1" applyAlignment="1">
      <alignment vertical="center"/>
    </xf>
    <xf numFmtId="0" fontId="17" fillId="7" borderId="7" xfId="0" applyFont="1" applyFill="1" applyBorder="1" applyAlignment="1">
      <alignment vertical="top"/>
    </xf>
    <xf numFmtId="0" fontId="17" fillId="6" borderId="7" xfId="0" applyFont="1" applyFill="1" applyBorder="1" applyAlignment="1">
      <alignment vertical="top"/>
    </xf>
    <xf numFmtId="0" fontId="17" fillId="6" borderId="7" xfId="0" applyFont="1" applyFill="1" applyBorder="1" applyAlignment="1">
      <alignment vertical="center"/>
    </xf>
    <xf numFmtId="0" fontId="17" fillId="0" borderId="7" xfId="0" applyFont="1" applyBorder="1" applyAlignment="1">
      <alignment vertical="center"/>
    </xf>
    <xf numFmtId="0" fontId="15" fillId="0" borderId="7" xfId="0" applyFont="1" applyBorder="1" applyAlignment="1">
      <alignment vertical="center"/>
    </xf>
    <xf numFmtId="0" fontId="15" fillId="6" borderId="7" xfId="0" applyFont="1" applyFill="1" applyBorder="1" applyAlignment="1">
      <alignment vertical="center"/>
    </xf>
    <xf numFmtId="0" fontId="17" fillId="6" borderId="0" xfId="0" applyFont="1" applyFill="1" applyAlignment="1">
      <alignment horizontal="center" vertical="top"/>
    </xf>
    <xf numFmtId="0" fontId="15" fillId="6" borderId="0" xfId="0" applyFont="1" applyFill="1" applyAlignment="1">
      <alignment vertical="top" wrapText="1"/>
    </xf>
    <xf numFmtId="0" fontId="19" fillId="6" borderId="6" xfId="0" applyFont="1" applyFill="1" applyBorder="1" applyAlignment="1">
      <alignment vertical="top" wrapText="1"/>
    </xf>
    <xf numFmtId="3" fontId="17" fillId="7" borderId="0" xfId="0" applyNumberFormat="1" applyFont="1" applyFill="1" applyAlignment="1">
      <alignment horizontal="right" vertical="top" wrapText="1"/>
    </xf>
    <xf numFmtId="3" fontId="15" fillId="7" borderId="0" xfId="0" applyNumberFormat="1" applyFont="1" applyFill="1" applyAlignment="1">
      <alignment horizontal="right" vertical="top" wrapText="1"/>
    </xf>
    <xf numFmtId="9" fontId="15" fillId="7" borderId="0" xfId="0" applyNumberFormat="1" applyFont="1" applyFill="1" applyAlignment="1">
      <alignment horizontal="right" vertical="top" wrapText="1"/>
    </xf>
    <xf numFmtId="165" fontId="17" fillId="7" borderId="0" xfId="0" applyNumberFormat="1" applyFont="1" applyFill="1" applyAlignment="1">
      <alignment horizontal="right" vertical="top" wrapText="1"/>
    </xf>
    <xf numFmtId="0" fontId="15" fillId="7" borderId="0" xfId="0" applyFont="1" applyFill="1" applyAlignment="1">
      <alignment vertical="top" wrapText="1"/>
    </xf>
    <xf numFmtId="0" fontId="15" fillId="7" borderId="0" xfId="0" applyFont="1" applyFill="1" applyAlignment="1">
      <alignment vertical="top"/>
    </xf>
    <xf numFmtId="0" fontId="15" fillId="6" borderId="0" xfId="0" applyFont="1" applyFill="1" applyAlignment="1">
      <alignment vertical="top"/>
    </xf>
    <xf numFmtId="0" fontId="15" fillId="6" borderId="0" xfId="0" applyFont="1" applyFill="1" applyAlignment="1">
      <alignment horizontal="right" vertical="top"/>
    </xf>
    <xf numFmtId="0" fontId="17" fillId="0" borderId="0" xfId="0" applyFont="1" applyAlignment="1">
      <alignment horizontal="right" vertical="top" wrapText="1"/>
    </xf>
    <xf numFmtId="9" fontId="15" fillId="6" borderId="0" xfId="0" applyNumberFormat="1" applyFont="1" applyFill="1" applyAlignment="1">
      <alignment horizontal="right" vertical="top" wrapText="1"/>
    </xf>
    <xf numFmtId="164" fontId="17" fillId="6" borderId="0" xfId="0" applyNumberFormat="1" applyFont="1" applyFill="1" applyAlignment="1">
      <alignment horizontal="right" vertical="top" wrapText="1"/>
    </xf>
    <xf numFmtId="164" fontId="15" fillId="6" borderId="0" xfId="0" applyNumberFormat="1" applyFont="1" applyFill="1" applyAlignment="1">
      <alignment vertical="top"/>
    </xf>
    <xf numFmtId="3" fontId="15" fillId="6" borderId="0" xfId="0" applyNumberFormat="1" applyFont="1" applyFill="1" applyAlignment="1">
      <alignment vertical="top"/>
    </xf>
    <xf numFmtId="0" fontId="20" fillId="6" borderId="0" xfId="0" applyFont="1" applyFill="1" applyAlignment="1">
      <alignment horizontal="left" vertical="top" wrapText="1"/>
    </xf>
    <xf numFmtId="0" fontId="17" fillId="6" borderId="0" xfId="0" applyFont="1" applyFill="1" applyAlignment="1">
      <alignment horizontal="right" vertical="top" wrapText="1"/>
    </xf>
    <xf numFmtId="0" fontId="17" fillId="6" borderId="9" xfId="0" applyFont="1" applyFill="1" applyBorder="1" applyAlignment="1">
      <alignment horizontal="left" vertical="center"/>
    </xf>
    <xf numFmtId="0" fontId="15" fillId="6" borderId="9" xfId="0" applyFont="1" applyFill="1" applyBorder="1" applyAlignment="1">
      <alignment vertical="top"/>
    </xf>
    <xf numFmtId="0" fontId="15" fillId="6" borderId="10" xfId="0" applyFont="1" applyFill="1" applyBorder="1" applyAlignment="1">
      <alignment horizontal="right" vertical="top"/>
    </xf>
    <xf numFmtId="3" fontId="17" fillId="7" borderId="9" xfId="0" applyNumberFormat="1" applyFont="1" applyFill="1" applyBorder="1" applyAlignment="1">
      <alignment horizontal="right" vertical="top" wrapText="1"/>
    </xf>
    <xf numFmtId="3" fontId="15" fillId="7" borderId="9" xfId="0" applyNumberFormat="1" applyFont="1" applyFill="1" applyBorder="1" applyAlignment="1">
      <alignment horizontal="right" vertical="top" wrapText="1"/>
    </xf>
    <xf numFmtId="9" fontId="15" fillId="7" borderId="9" xfId="0" applyNumberFormat="1" applyFont="1" applyFill="1" applyBorder="1" applyAlignment="1">
      <alignment horizontal="right" vertical="top" wrapText="1"/>
    </xf>
    <xf numFmtId="165" fontId="17" fillId="7" borderId="9" xfId="0" applyNumberFormat="1" applyFont="1" applyFill="1" applyBorder="1" applyAlignment="1">
      <alignment horizontal="right" vertical="top" wrapText="1"/>
    </xf>
    <xf numFmtId="0" fontId="15" fillId="7" borderId="9" xfId="0" applyFont="1" applyFill="1" applyBorder="1" applyAlignment="1">
      <alignment vertical="top" wrapText="1"/>
    </xf>
    <xf numFmtId="0" fontId="15" fillId="7" borderId="9" xfId="0" applyFont="1" applyFill="1" applyBorder="1" applyAlignment="1">
      <alignment vertical="top"/>
    </xf>
    <xf numFmtId="0" fontId="17" fillId="6" borderId="9" xfId="0" applyFont="1" applyFill="1" applyBorder="1" applyAlignment="1">
      <alignment horizontal="left" vertical="top" wrapText="1"/>
    </xf>
    <xf numFmtId="0" fontId="15" fillId="6" borderId="9" xfId="0" applyFont="1" applyFill="1" applyBorder="1" applyAlignment="1">
      <alignment horizontal="right" vertical="top"/>
    </xf>
    <xf numFmtId="0" fontId="17" fillId="0" borderId="9" xfId="0" applyFont="1" applyBorder="1" applyAlignment="1">
      <alignment horizontal="right" vertical="top" wrapText="1"/>
    </xf>
    <xf numFmtId="0" fontId="15" fillId="0" borderId="9" xfId="0" applyFont="1" applyBorder="1" applyAlignment="1">
      <alignment horizontal="right" vertical="top" wrapText="1"/>
    </xf>
    <xf numFmtId="9" fontId="15" fillId="6" borderId="9" xfId="0" applyNumberFormat="1" applyFont="1" applyFill="1" applyBorder="1" applyAlignment="1">
      <alignment horizontal="right" vertical="top" wrapText="1"/>
    </xf>
    <xf numFmtId="164" fontId="17" fillId="6" borderId="9" xfId="0" applyNumberFormat="1" applyFont="1" applyFill="1" applyBorder="1" applyAlignment="1">
      <alignment horizontal="right" vertical="top" wrapText="1"/>
    </xf>
    <xf numFmtId="0" fontId="15" fillId="0" borderId="9" xfId="0" applyFont="1" applyBorder="1" applyAlignment="1">
      <alignment vertical="top"/>
    </xf>
    <xf numFmtId="164" fontId="15" fillId="6" borderId="9" xfId="0" applyNumberFormat="1" applyFont="1" applyFill="1" applyBorder="1" applyAlignment="1">
      <alignment vertical="top"/>
    </xf>
    <xf numFmtId="3" fontId="15" fillId="6" borderId="9" xfId="0" applyNumberFormat="1" applyFont="1" applyFill="1" applyBorder="1" applyAlignment="1">
      <alignment vertical="top"/>
    </xf>
    <xf numFmtId="0" fontId="15" fillId="6" borderId="6" xfId="0" applyFont="1" applyFill="1" applyBorder="1" applyAlignment="1">
      <alignment horizontal="right" vertical="top"/>
    </xf>
    <xf numFmtId="0" fontId="15" fillId="7" borderId="0" xfId="1" applyFont="1" applyFill="1" applyAlignment="1">
      <alignment vertical="top" wrapText="1"/>
    </xf>
    <xf numFmtId="0" fontId="21" fillId="6" borderId="0" xfId="0" applyFont="1" applyFill="1" applyAlignment="1">
      <alignment horizontal="left" vertical="top" wrapText="1"/>
    </xf>
    <xf numFmtId="0" fontId="15" fillId="0" borderId="0" xfId="0" applyFont="1" applyAlignment="1">
      <alignment horizontal="right" vertical="top" wrapText="1"/>
    </xf>
    <xf numFmtId="0" fontId="15" fillId="6" borderId="0" xfId="0" applyFont="1" applyFill="1" applyAlignment="1">
      <alignment horizontal="left" vertical="top" wrapText="1"/>
    </xf>
    <xf numFmtId="0" fontId="22" fillId="6" borderId="0" xfId="0" applyFont="1" applyFill="1" applyAlignment="1">
      <alignment vertical="top" wrapText="1"/>
    </xf>
    <xf numFmtId="0" fontId="22" fillId="6" borderId="6" xfId="0" applyFont="1" applyFill="1" applyBorder="1" applyAlignment="1">
      <alignment horizontal="right" vertical="top"/>
    </xf>
    <xf numFmtId="3" fontId="23" fillId="7" borderId="0" xfId="0" applyNumberFormat="1" applyFont="1" applyFill="1" applyAlignment="1">
      <alignment horizontal="right" vertical="top" wrapText="1"/>
    </xf>
    <xf numFmtId="3" fontId="22" fillId="7" borderId="0" xfId="0" applyNumberFormat="1" applyFont="1" applyFill="1" applyAlignment="1">
      <alignment horizontal="right" vertical="top" wrapText="1"/>
    </xf>
    <xf numFmtId="9" fontId="22" fillId="7" borderId="0" xfId="0" applyNumberFormat="1" applyFont="1" applyFill="1" applyAlignment="1">
      <alignment horizontal="right" vertical="top" wrapText="1"/>
    </xf>
    <xf numFmtId="165" fontId="23" fillId="7" borderId="0" xfId="0" applyNumberFormat="1" applyFont="1" applyFill="1" applyAlignment="1">
      <alignment horizontal="right" vertical="top" wrapText="1"/>
    </xf>
    <xf numFmtId="0" fontId="15" fillId="6" borderId="0" xfId="0" applyFont="1" applyFill="1" applyAlignment="1">
      <alignment horizontal="right" vertical="top" wrapText="1"/>
    </xf>
    <xf numFmtId="0" fontId="24" fillId="6" borderId="9" xfId="0" applyFont="1" applyFill="1" applyBorder="1" applyAlignment="1">
      <alignment vertical="center"/>
    </xf>
    <xf numFmtId="0" fontId="15" fillId="6" borderId="9" xfId="0" applyFont="1" applyFill="1" applyBorder="1" applyAlignment="1">
      <alignment vertical="top" wrapText="1"/>
    </xf>
    <xf numFmtId="0" fontId="15" fillId="7" borderId="9" xfId="1" applyFont="1" applyFill="1" applyBorder="1" applyAlignment="1">
      <alignment vertical="top" wrapText="1"/>
    </xf>
    <xf numFmtId="3" fontId="15" fillId="0" borderId="9" xfId="0" applyNumberFormat="1" applyFont="1" applyBorder="1" applyAlignment="1">
      <alignment vertical="top"/>
    </xf>
    <xf numFmtId="164" fontId="15" fillId="0" borderId="9" xfId="0" applyNumberFormat="1" applyFont="1" applyBorder="1" applyAlignment="1">
      <alignment vertical="top"/>
    </xf>
    <xf numFmtId="0" fontId="25" fillId="6" borderId="0" xfId="0" applyFont="1" applyFill="1" applyAlignment="1">
      <alignment horizontal="left" vertical="top" wrapText="1"/>
    </xf>
    <xf numFmtId="0" fontId="15" fillId="6" borderId="9" xfId="0" applyFont="1" applyFill="1" applyBorder="1" applyAlignment="1">
      <alignment vertical="center" wrapText="1"/>
    </xf>
    <xf numFmtId="0" fontId="15" fillId="6" borderId="10" xfId="0" applyFont="1" applyFill="1" applyBorder="1" applyAlignment="1">
      <alignment horizontal="right" vertical="center"/>
    </xf>
    <xf numFmtId="3" fontId="17" fillId="7" borderId="9" xfId="0" applyNumberFormat="1" applyFont="1" applyFill="1" applyBorder="1" applyAlignment="1">
      <alignment horizontal="right" vertical="center" wrapText="1"/>
    </xf>
    <xf numFmtId="3" fontId="15" fillId="7" borderId="9" xfId="0" applyNumberFormat="1" applyFont="1" applyFill="1" applyBorder="1" applyAlignment="1">
      <alignment horizontal="right" vertical="center" wrapText="1"/>
    </xf>
    <xf numFmtId="9" fontId="15" fillId="7" borderId="9" xfId="0" applyNumberFormat="1" applyFont="1" applyFill="1" applyBorder="1" applyAlignment="1">
      <alignment horizontal="right" vertical="center" wrapText="1"/>
    </xf>
    <xf numFmtId="165" fontId="17" fillId="7" borderId="9" xfId="0" applyNumberFormat="1" applyFont="1" applyFill="1" applyBorder="1" applyAlignment="1">
      <alignment horizontal="right" vertical="center" wrapText="1"/>
    </xf>
    <xf numFmtId="0" fontId="15" fillId="7" borderId="9" xfId="1" applyFont="1" applyFill="1" applyBorder="1" applyAlignment="1">
      <alignment vertical="center" wrapText="1"/>
    </xf>
    <xf numFmtId="0" fontId="15" fillId="7" borderId="9" xfId="0" applyFont="1" applyFill="1" applyBorder="1" applyAlignment="1">
      <alignment vertical="center"/>
    </xf>
    <xf numFmtId="0" fontId="15" fillId="6" borderId="9" xfId="0" applyFont="1" applyFill="1" applyBorder="1" applyAlignment="1">
      <alignment vertical="center"/>
    </xf>
    <xf numFmtId="0" fontId="15" fillId="6" borderId="9" xfId="0" applyFont="1" applyFill="1" applyBorder="1" applyAlignment="1">
      <alignment horizontal="right" vertical="center"/>
    </xf>
    <xf numFmtId="49" fontId="17" fillId="0" borderId="9" xfId="0" applyNumberFormat="1" applyFont="1" applyBorder="1" applyAlignment="1">
      <alignment horizontal="right" vertical="center" wrapText="1"/>
    </xf>
    <xf numFmtId="49" fontId="15" fillId="0" borderId="9" xfId="0" applyNumberFormat="1" applyFont="1" applyBorder="1" applyAlignment="1">
      <alignment horizontal="right" vertical="center" wrapText="1"/>
    </xf>
    <xf numFmtId="9" fontId="15" fillId="6" borderId="9" xfId="0" applyNumberFormat="1" applyFont="1" applyFill="1" applyBorder="1" applyAlignment="1">
      <alignment horizontal="right" vertical="center" wrapText="1"/>
    </xf>
    <xf numFmtId="164" fontId="17" fillId="6" borderId="9" xfId="0" applyNumberFormat="1" applyFont="1" applyFill="1" applyBorder="1" applyAlignment="1">
      <alignment horizontal="right" vertical="center" wrapText="1"/>
    </xf>
    <xf numFmtId="0" fontId="15" fillId="0" borderId="9" xfId="0" applyFont="1" applyBorder="1" applyAlignment="1">
      <alignment vertical="center"/>
    </xf>
    <xf numFmtId="164" fontId="15" fillId="6" borderId="9" xfId="0" applyNumberFormat="1" applyFont="1" applyFill="1" applyBorder="1" applyAlignment="1">
      <alignment vertical="center"/>
    </xf>
    <xf numFmtId="3" fontId="15" fillId="6" borderId="9" xfId="0" applyNumberFormat="1" applyFont="1" applyFill="1" applyBorder="1" applyAlignment="1">
      <alignment vertical="center"/>
    </xf>
    <xf numFmtId="0" fontId="17" fillId="6" borderId="6" xfId="0" applyFont="1" applyFill="1" applyBorder="1" applyAlignment="1">
      <alignment horizontal="right" vertical="top"/>
    </xf>
    <xf numFmtId="0" fontId="21" fillId="6" borderId="0" xfId="0" applyFont="1" applyFill="1" applyAlignment="1">
      <alignment vertical="top" wrapText="1"/>
    </xf>
    <xf numFmtId="0" fontId="17" fillId="6" borderId="0" xfId="0" applyFont="1" applyFill="1" applyAlignment="1">
      <alignment horizontal="right" vertical="top"/>
    </xf>
    <xf numFmtId="0" fontId="22" fillId="7" borderId="0" xfId="1" applyFont="1" applyFill="1" applyAlignment="1">
      <alignment vertical="top" wrapText="1"/>
    </xf>
    <xf numFmtId="0" fontId="26" fillId="6" borderId="6" xfId="0" applyFont="1" applyFill="1" applyBorder="1" applyAlignment="1">
      <alignment horizontal="right" vertical="top"/>
    </xf>
    <xf numFmtId="0" fontId="19" fillId="6" borderId="0" xfId="0" applyFont="1" applyFill="1" applyAlignment="1">
      <alignment horizontal="right" vertical="top"/>
    </xf>
    <xf numFmtId="0" fontId="23" fillId="6" borderId="6" xfId="0" applyFont="1" applyFill="1" applyBorder="1" applyAlignment="1">
      <alignment horizontal="right" vertical="top"/>
    </xf>
    <xf numFmtId="0" fontId="23" fillId="7" borderId="0" xfId="0" applyFont="1" applyFill="1" applyAlignment="1">
      <alignment vertical="top" wrapText="1"/>
    </xf>
    <xf numFmtId="0" fontId="17" fillId="7" borderId="0" xfId="0" applyFont="1" applyFill="1" applyAlignment="1">
      <alignment vertical="top" wrapText="1"/>
    </xf>
    <xf numFmtId="0" fontId="17" fillId="0" borderId="0" xfId="0" applyFont="1" applyAlignment="1">
      <alignment vertical="center"/>
    </xf>
    <xf numFmtId="0" fontId="17" fillId="6" borderId="3" xfId="0" applyFont="1" applyFill="1" applyBorder="1" applyAlignment="1">
      <alignment horizontal="left" vertical="center"/>
    </xf>
    <xf numFmtId="0" fontId="17" fillId="6" borderId="3" xfId="0" applyFont="1" applyFill="1" applyBorder="1" applyAlignment="1">
      <alignment horizontal="right" vertical="center" wrapText="1"/>
    </xf>
    <xf numFmtId="0" fontId="17" fillId="6" borderId="11" xfId="0" applyFont="1" applyFill="1" applyBorder="1" applyAlignment="1">
      <alignment vertical="center"/>
    </xf>
    <xf numFmtId="164" fontId="17" fillId="7" borderId="3" xfId="0" applyNumberFormat="1" applyFont="1" applyFill="1" applyBorder="1" applyAlignment="1">
      <alignment horizontal="right" vertical="center" wrapText="1"/>
    </xf>
    <xf numFmtId="3" fontId="17" fillId="7" borderId="3" xfId="0" applyNumberFormat="1" applyFont="1" applyFill="1" applyBorder="1" applyAlignment="1">
      <alignment horizontal="right" vertical="center" wrapText="1"/>
    </xf>
    <xf numFmtId="9" fontId="17" fillId="7" borderId="3" xfId="0" applyNumberFormat="1" applyFont="1" applyFill="1" applyBorder="1" applyAlignment="1">
      <alignment horizontal="right" vertical="center" wrapText="1"/>
    </xf>
    <xf numFmtId="165" fontId="17" fillId="7" borderId="3" xfId="0" applyNumberFormat="1" applyFont="1" applyFill="1" applyBorder="1" applyAlignment="1">
      <alignment horizontal="right" vertical="center"/>
    </xf>
    <xf numFmtId="0" fontId="17" fillId="7" borderId="3" xfId="0" applyFont="1" applyFill="1" applyBorder="1" applyAlignment="1">
      <alignment vertical="top" wrapText="1"/>
    </xf>
    <xf numFmtId="0" fontId="17" fillId="7" borderId="3" xfId="0" applyFont="1" applyFill="1" applyBorder="1" applyAlignment="1">
      <alignment vertical="top"/>
    </xf>
    <xf numFmtId="0" fontId="17" fillId="6" borderId="3" xfId="0" applyFont="1" applyFill="1" applyBorder="1" applyAlignment="1">
      <alignment vertical="top"/>
    </xf>
    <xf numFmtId="0" fontId="17" fillId="6" borderId="3" xfId="0" applyFont="1" applyFill="1" applyBorder="1" applyAlignment="1">
      <alignment vertical="center"/>
    </xf>
    <xf numFmtId="164" fontId="17" fillId="0" borderId="3" xfId="0" applyNumberFormat="1" applyFont="1" applyBorder="1" applyAlignment="1">
      <alignment horizontal="right" vertical="center" wrapText="1"/>
    </xf>
    <xf numFmtId="0" fontId="17" fillId="0" borderId="3" xfId="0" applyFont="1" applyBorder="1" applyAlignment="1">
      <alignment horizontal="right" vertical="center" wrapText="1"/>
    </xf>
    <xf numFmtId="9" fontId="17" fillId="6" borderId="3" xfId="0" applyNumberFormat="1" applyFont="1" applyFill="1" applyBorder="1" applyAlignment="1">
      <alignment horizontal="right" vertical="center" wrapText="1"/>
    </xf>
    <xf numFmtId="164" fontId="17" fillId="6" borderId="3" xfId="0" applyNumberFormat="1" applyFont="1" applyFill="1" applyBorder="1" applyAlignment="1">
      <alignment horizontal="right" vertical="center"/>
    </xf>
    <xf numFmtId="0" fontId="15" fillId="0" borderId="3" xfId="0" applyFont="1" applyBorder="1" applyAlignment="1">
      <alignment vertical="center"/>
    </xf>
    <xf numFmtId="164" fontId="17" fillId="6" borderId="3" xfId="0" applyNumberFormat="1" applyFont="1" applyFill="1" applyBorder="1" applyAlignment="1">
      <alignment vertical="center"/>
    </xf>
    <xf numFmtId="3" fontId="17" fillId="6" borderId="3" xfId="0" applyNumberFormat="1" applyFont="1" applyFill="1" applyBorder="1" applyAlignment="1">
      <alignment vertical="center"/>
    </xf>
    <xf numFmtId="0" fontId="17" fillId="6" borderId="12" xfId="0" applyFont="1" applyFill="1" applyBorder="1" applyAlignment="1">
      <alignment horizontal="left" vertical="center"/>
    </xf>
    <xf numFmtId="0" fontId="17" fillId="6" borderId="12" xfId="0" applyFont="1" applyFill="1" applyBorder="1" applyAlignment="1">
      <alignment horizontal="left" vertical="center" wrapText="1"/>
    </xf>
    <xf numFmtId="0" fontId="17" fillId="6" borderId="13" xfId="0" applyFont="1" applyFill="1" applyBorder="1" applyAlignment="1">
      <alignment vertical="center"/>
    </xf>
    <xf numFmtId="9" fontId="17" fillId="7" borderId="12" xfId="2" applyFont="1" applyFill="1" applyBorder="1" applyAlignment="1">
      <alignment horizontal="right" vertical="center" wrapText="1"/>
    </xf>
    <xf numFmtId="3" fontId="17" fillId="7" borderId="12" xfId="0" applyNumberFormat="1" applyFont="1" applyFill="1" applyBorder="1" applyAlignment="1">
      <alignment horizontal="right" vertical="center" wrapText="1"/>
    </xf>
    <xf numFmtId="9" fontId="17" fillId="7" borderId="12" xfId="0" applyNumberFormat="1" applyFont="1" applyFill="1" applyBorder="1" applyAlignment="1">
      <alignment horizontal="right" vertical="center"/>
    </xf>
    <xf numFmtId="0" fontId="17" fillId="7" borderId="12" xfId="0" applyFont="1" applyFill="1" applyBorder="1" applyAlignment="1">
      <alignment vertical="top"/>
    </xf>
    <xf numFmtId="0" fontId="17" fillId="6" borderId="12" xfId="0" applyFont="1" applyFill="1" applyBorder="1" applyAlignment="1">
      <alignment vertical="top"/>
    </xf>
    <xf numFmtId="0" fontId="17" fillId="6" borderId="12" xfId="0" applyFont="1" applyFill="1" applyBorder="1" applyAlignment="1">
      <alignment vertical="center"/>
    </xf>
    <xf numFmtId="9" fontId="17" fillId="0" borderId="12" xfId="2" applyFont="1" applyBorder="1" applyAlignment="1">
      <alignment horizontal="right" vertical="center" wrapText="1"/>
    </xf>
    <xf numFmtId="0" fontId="17" fillId="0" borderId="12" xfId="0" applyFont="1" applyBorder="1" applyAlignment="1">
      <alignment horizontal="right" vertical="center" wrapText="1"/>
    </xf>
    <xf numFmtId="9" fontId="17" fillId="6" borderId="12" xfId="0" applyNumberFormat="1" applyFont="1" applyFill="1" applyBorder="1" applyAlignment="1">
      <alignment horizontal="right" vertical="center" wrapText="1"/>
    </xf>
    <xf numFmtId="9" fontId="17" fillId="6" borderId="12" xfId="2" applyFont="1" applyFill="1" applyBorder="1" applyAlignment="1">
      <alignment horizontal="right" vertical="center"/>
    </xf>
    <xf numFmtId="164" fontId="15" fillId="0" borderId="12" xfId="0" applyNumberFormat="1" applyFont="1" applyBorder="1" applyAlignment="1">
      <alignment vertical="center"/>
    </xf>
    <xf numFmtId="164" fontId="17" fillId="6" borderId="12" xfId="0" applyNumberFormat="1" applyFont="1" applyFill="1" applyBorder="1" applyAlignment="1">
      <alignment vertical="center"/>
    </xf>
    <xf numFmtId="3" fontId="17" fillId="6" borderId="12" xfId="0" applyNumberFormat="1" applyFont="1" applyFill="1" applyBorder="1" applyAlignment="1">
      <alignment vertical="center"/>
    </xf>
    <xf numFmtId="0" fontId="15" fillId="0" borderId="0" xfId="0" applyFont="1" applyAlignment="1">
      <alignment horizontal="left" vertical="top"/>
    </xf>
    <xf numFmtId="0" fontId="19" fillId="0" borderId="0" xfId="0" applyFont="1" applyAlignment="1">
      <alignment horizontal="left" vertical="top"/>
    </xf>
    <xf numFmtId="0" fontId="5" fillId="7" borderId="0" xfId="0" applyFont="1" applyFill="1" applyAlignment="1">
      <alignment horizontal="right" textRotation="90"/>
    </xf>
    <xf numFmtId="0" fontId="5" fillId="7" borderId="0" xfId="0" applyFont="1" applyFill="1" applyAlignment="1">
      <alignment horizontal="right" textRotation="90" wrapText="1"/>
    </xf>
    <xf numFmtId="0" fontId="19" fillId="6" borderId="9" xfId="0" applyFont="1" applyFill="1" applyBorder="1" applyAlignment="1">
      <alignment horizontal="left" vertical="center"/>
    </xf>
    <xf numFmtId="0" fontId="18" fillId="6" borderId="9" xfId="0" applyFont="1" applyFill="1" applyBorder="1" applyAlignment="1">
      <alignment vertical="center" wrapText="1"/>
    </xf>
    <xf numFmtId="0" fontId="17" fillId="6" borderId="10" xfId="0" applyFont="1" applyFill="1" applyBorder="1" applyAlignment="1">
      <alignment vertical="center"/>
    </xf>
    <xf numFmtId="0" fontId="17" fillId="7" borderId="9" xfId="0" applyFont="1" applyFill="1" applyBorder="1" applyAlignment="1">
      <alignment vertical="center" wrapText="1"/>
    </xf>
    <xf numFmtId="0" fontId="17" fillId="7" borderId="9" xfId="0" applyFont="1" applyFill="1" applyBorder="1" applyAlignment="1">
      <alignment vertical="center"/>
    </xf>
    <xf numFmtId="0" fontId="17" fillId="7" borderId="9" xfId="0" applyFont="1" applyFill="1" applyBorder="1" applyAlignment="1">
      <alignment vertical="top"/>
    </xf>
    <xf numFmtId="0" fontId="17" fillId="6" borderId="9" xfId="0" applyFont="1" applyFill="1" applyBorder="1" applyAlignment="1">
      <alignment vertical="top"/>
    </xf>
    <xf numFmtId="0" fontId="17" fillId="6" borderId="9" xfId="0" applyFont="1" applyFill="1" applyBorder="1" applyAlignment="1">
      <alignment vertical="center"/>
    </xf>
    <xf numFmtId="0" fontId="17" fillId="0" borderId="9" xfId="0" applyFont="1" applyBorder="1" applyAlignment="1">
      <alignment vertical="center"/>
    </xf>
    <xf numFmtId="0" fontId="27" fillId="6" borderId="0" xfId="0" applyFont="1" applyFill="1" applyAlignment="1">
      <alignment vertical="top"/>
    </xf>
    <xf numFmtId="0" fontId="19" fillId="6" borderId="0" xfId="0" applyFont="1" applyFill="1" applyAlignment="1">
      <alignment vertical="top" wrapText="1"/>
    </xf>
    <xf numFmtId="0" fontId="25" fillId="6" borderId="0" xfId="0" applyFont="1" applyFill="1" applyAlignment="1">
      <alignment vertical="top"/>
    </xf>
    <xf numFmtId="0" fontId="28" fillId="6" borderId="0" xfId="0" applyFont="1" applyFill="1" applyAlignment="1">
      <alignment vertical="top"/>
    </xf>
    <xf numFmtId="0" fontId="17" fillId="6" borderId="9" xfId="0" applyFont="1" applyFill="1" applyBorder="1" applyAlignment="1">
      <alignment horizontal="right" vertical="top"/>
    </xf>
    <xf numFmtId="0" fontId="15" fillId="6" borderId="9" xfId="0" applyFont="1" applyFill="1" applyBorder="1" applyAlignment="1">
      <alignment horizontal="right" vertical="top" wrapText="1"/>
    </xf>
    <xf numFmtId="0" fontId="19" fillId="6" borderId="6" xfId="0" applyFont="1" applyFill="1" applyBorder="1" applyAlignment="1">
      <alignment horizontal="right" vertical="top"/>
    </xf>
    <xf numFmtId="0" fontId="18" fillId="6" borderId="0" xfId="0" applyFont="1" applyFill="1" applyAlignment="1">
      <alignment horizontal="right" vertical="top"/>
    </xf>
    <xf numFmtId="0" fontId="28" fillId="6" borderId="0" xfId="0" applyFont="1" applyFill="1" applyAlignment="1">
      <alignment vertical="top" wrapText="1"/>
    </xf>
    <xf numFmtId="0" fontId="17" fillId="6" borderId="10" xfId="0" applyFont="1" applyFill="1" applyBorder="1" applyAlignment="1">
      <alignment horizontal="right" vertical="top"/>
    </xf>
    <xf numFmtId="0" fontId="18" fillId="6" borderId="6" xfId="0" applyFont="1" applyFill="1" applyBorder="1" applyAlignment="1">
      <alignment horizontal="right" vertical="top"/>
    </xf>
    <xf numFmtId="0" fontId="7" fillId="6" borderId="14" xfId="0" applyFont="1" applyFill="1" applyBorder="1" applyAlignment="1">
      <alignment horizontal="right" textRotation="90" wrapText="1"/>
    </xf>
    <xf numFmtId="0" fontId="17" fillId="6" borderId="15" xfId="0" applyFont="1" applyFill="1" applyBorder="1" applyAlignment="1">
      <alignment vertical="center"/>
    </xf>
    <xf numFmtId="0" fontId="17" fillId="6" borderId="14" xfId="0" applyFont="1" applyFill="1" applyBorder="1" applyAlignment="1">
      <alignment horizontal="right" vertical="top"/>
    </xf>
    <xf numFmtId="0" fontId="21" fillId="6" borderId="0" xfId="0" applyFont="1" applyFill="1" applyAlignment="1">
      <alignment vertical="top"/>
    </xf>
    <xf numFmtId="0" fontId="17" fillId="6" borderId="16" xfId="0" applyFont="1" applyFill="1" applyBorder="1" applyAlignment="1">
      <alignment vertical="center"/>
    </xf>
    <xf numFmtId="0" fontId="17" fillId="6" borderId="17" xfId="0" applyFont="1" applyFill="1" applyBorder="1" applyAlignment="1">
      <alignment vertical="center"/>
    </xf>
    <xf numFmtId="0" fontId="5" fillId="0" borderId="0" xfId="0" applyFont="1" applyAlignment="1">
      <alignment horizontal="right" textRotation="90"/>
    </xf>
    <xf numFmtId="0" fontId="5" fillId="0" borderId="0" xfId="0" applyFont="1" applyAlignment="1">
      <alignment horizontal="right" textRotation="90" wrapText="1"/>
    </xf>
    <xf numFmtId="0" fontId="17" fillId="6" borderId="18" xfId="0" applyFont="1" applyFill="1" applyBorder="1" applyAlignment="1">
      <alignment vertical="center"/>
    </xf>
    <xf numFmtId="0" fontId="18" fillId="6" borderId="0" xfId="0" applyFont="1" applyFill="1" applyAlignment="1">
      <alignment vertical="center" wrapText="1"/>
    </xf>
    <xf numFmtId="0" fontId="17" fillId="6" borderId="14" xfId="0" applyFont="1" applyFill="1" applyBorder="1" applyAlignment="1">
      <alignment vertical="center"/>
    </xf>
    <xf numFmtId="0" fontId="17" fillId="7" borderId="0" xfId="0" applyFont="1" applyFill="1" applyAlignment="1">
      <alignment vertical="center" wrapText="1"/>
    </xf>
    <xf numFmtId="0" fontId="17" fillId="7" borderId="0" xfId="0" applyFont="1" applyFill="1" applyAlignment="1">
      <alignment vertical="center"/>
    </xf>
    <xf numFmtId="0" fontId="17" fillId="7" borderId="0" xfId="0" applyFont="1" applyFill="1" applyAlignment="1">
      <alignment vertical="top"/>
    </xf>
    <xf numFmtId="0" fontId="17" fillId="6" borderId="0" xfId="0" applyFont="1" applyFill="1" applyAlignment="1">
      <alignment vertical="center"/>
    </xf>
    <xf numFmtId="0" fontId="15" fillId="6" borderId="0" xfId="0" applyFont="1" applyFill="1" applyAlignment="1">
      <alignment vertical="center"/>
    </xf>
    <xf numFmtId="0" fontId="26" fillId="6" borderId="0" xfId="0" applyFont="1" applyFill="1" applyAlignment="1">
      <alignment vertical="top" wrapText="1"/>
    </xf>
    <xf numFmtId="0" fontId="23" fillId="6" borderId="14" xfId="0" applyFont="1" applyFill="1" applyBorder="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0" fontId="17" fillId="6" borderId="18" xfId="0" applyFont="1" applyFill="1" applyBorder="1" applyAlignment="1">
      <alignment horizontal="right" vertical="top"/>
    </xf>
    <xf numFmtId="0" fontId="18" fillId="6" borderId="14" xfId="0" applyFont="1" applyFill="1" applyBorder="1" applyAlignment="1">
      <alignment horizontal="right" vertical="top"/>
    </xf>
    <xf numFmtId="0" fontId="22" fillId="7" borderId="0" xfId="0" applyFont="1" applyFill="1" applyAlignment="1">
      <alignment vertical="top" wrapText="1"/>
    </xf>
    <xf numFmtId="0" fontId="17" fillId="0" borderId="0" xfId="0" applyFont="1" applyAlignment="1">
      <alignment horizontal="right" vertical="top"/>
    </xf>
    <xf numFmtId="0" fontId="23" fillId="6" borderId="0" xfId="0" applyFont="1" applyFill="1" applyAlignment="1">
      <alignment horizontal="right" vertical="top"/>
    </xf>
    <xf numFmtId="0" fontId="23" fillId="6" borderId="0" xfId="0" applyFont="1" applyFill="1" applyAlignment="1">
      <alignment horizontal="center" vertical="top"/>
    </xf>
    <xf numFmtId="0" fontId="27" fillId="6" borderId="0" xfId="0" applyFont="1" applyFill="1" applyAlignment="1">
      <alignment vertical="top" wrapText="1"/>
    </xf>
    <xf numFmtId="0" fontId="19" fillId="0" borderId="0" xfId="0" applyFont="1" applyAlignment="1">
      <alignment horizontal="right" vertical="top"/>
    </xf>
    <xf numFmtId="0" fontId="17" fillId="6" borderId="0" xfId="0" applyFont="1" applyFill="1" applyAlignment="1">
      <alignment horizontal="center" vertical="center"/>
    </xf>
    <xf numFmtId="0" fontId="22" fillId="6" borderId="0" xfId="0" applyFont="1" applyFill="1" applyAlignment="1">
      <alignment horizontal="right" vertical="top"/>
    </xf>
    <xf numFmtId="0" fontId="28" fillId="5" borderId="0" xfId="0" applyFont="1" applyFill="1" applyAlignment="1">
      <alignment vertical="top" wrapText="1"/>
    </xf>
    <xf numFmtId="0" fontId="28" fillId="5" borderId="0" xfId="0" applyFont="1" applyFill="1" applyAlignment="1">
      <alignment horizontal="left" vertical="top" wrapText="1"/>
    </xf>
    <xf numFmtId="0" fontId="15" fillId="5" borderId="0" xfId="0" applyFont="1" applyFill="1" applyAlignment="1">
      <alignment horizontal="left" vertical="top" wrapText="1"/>
    </xf>
    <xf numFmtId="0" fontId="15" fillId="5" borderId="0" xfId="0" applyFont="1" applyFill="1" applyAlignment="1">
      <alignment vertical="top" wrapText="1"/>
    </xf>
    <xf numFmtId="0" fontId="29" fillId="0" borderId="0" xfId="0" applyFont="1" applyAlignment="1">
      <alignment horizontal="left"/>
    </xf>
    <xf numFmtId="0" fontId="30" fillId="0" borderId="0" xfId="0" applyFont="1" applyAlignment="1">
      <alignment horizontal="left"/>
    </xf>
    <xf numFmtId="0" fontId="32" fillId="0" borderId="0" xfId="4" applyAlignment="1">
      <alignment horizontal="left" vertical="top"/>
    </xf>
    <xf numFmtId="0" fontId="32" fillId="0" borderId="0" xfId="4" applyAlignment="1">
      <alignment horizontal="left" vertical="top" wrapText="1"/>
    </xf>
    <xf numFmtId="0" fontId="2" fillId="0" borderId="0" xfId="1"/>
    <xf numFmtId="0" fontId="32" fillId="0" borderId="0" xfId="4"/>
    <xf numFmtId="17" fontId="5" fillId="0" borderId="0" xfId="0" applyNumberFormat="1" applyFont="1" applyAlignment="1">
      <alignment vertical="top"/>
    </xf>
    <xf numFmtId="0" fontId="3" fillId="2" borderId="0" xfId="0" applyFont="1" applyFill="1" applyAlignment="1">
      <alignment horizontal="left" vertical="top"/>
    </xf>
    <xf numFmtId="0" fontId="8" fillId="0" borderId="0" xfId="0" applyFont="1" applyAlignment="1">
      <alignment horizontal="left" vertical="top" wrapText="1"/>
    </xf>
    <xf numFmtId="0" fontId="4" fillId="2" borderId="0" xfId="0" applyFont="1" applyFill="1" applyAlignment="1">
      <alignment horizontal="left" vertical="top"/>
    </xf>
  </cellXfs>
  <cellStyles count="5">
    <cellStyle name="Hyperlink" xfId="1" builtinId="8"/>
    <cellStyle name="Hyperlink 2" xfId="4" xr:uid="{903B8EC6-9784-4D01-A489-A2DA0A287070}"/>
    <cellStyle name="Normal" xfId="0" builtinId="0"/>
    <cellStyle name="Normal 2" xfId="3" xr:uid="{EC063AE3-5179-4648-B600-C4AD1F607C2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sparda-west.de/internetauftritt/downloads/sparda-gb-2022-gesamt-final-230530.pdf" TargetMode="External"/><Relationship Id="rId2" Type="http://schemas.openxmlformats.org/officeDocument/2006/relationships/hyperlink" Target="https://www.sparda-west.de/internetauftritt/downloads/sparda-gb-2022-gesamt-final-230530.pdf" TargetMode="External"/><Relationship Id="rId1" Type="http://schemas.openxmlformats.org/officeDocument/2006/relationships/hyperlink" Target="https://www.sparda-west.de/internetauftritt/downloads/sparda-gb-2022-gesamt-final-230530.pdf" TargetMode="External"/><Relationship Id="rId5" Type="http://schemas.openxmlformats.org/officeDocument/2006/relationships/hyperlink" Target="https://www.sparda-west.de/internetauftritt/downloads/sparda-gb-2022-gesamt-final-230530.pdf" TargetMode="External"/><Relationship Id="rId4" Type="http://schemas.openxmlformats.org/officeDocument/2006/relationships/hyperlink" Target="https://www.sparda-west.de/internetauftritt/downloads/sparda-gb-2022-gesamt-final-230530.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sparda-west.de/nachhaltigkeit-transparente-eigenanlagen/" TargetMode="External"/><Relationship Id="rId1" Type="http://schemas.openxmlformats.org/officeDocument/2006/relationships/hyperlink" Target="https://www.sparda-west.de/nachhaltigkeit-transparente-eigenanlagen/"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unternehmen.union-investment.de/dam/jcr:6da88365-f7d0-4b5f-8019-e483e47c2d37/UI_Leitlinie_2023_DE.pdf" TargetMode="External"/><Relationship Id="rId3" Type="http://schemas.openxmlformats.org/officeDocument/2006/relationships/hyperlink" Target="https://unternehmen.union-investment.de/dam/jcr:6da88365-f7d0-4b5f-8019-e483e47c2d37/UI_Leitlinie_2023_DE.pdf" TargetMode="External"/><Relationship Id="rId7" Type="http://schemas.openxmlformats.org/officeDocument/2006/relationships/hyperlink" Target="https://unternehmen.union-investment.de/dam/jcr:6da88365-f7d0-4b5f-8019-e483e47c2d37/UI_Leitlinie_2023_DE.pdf" TargetMode="External"/><Relationship Id="rId2" Type="http://schemas.openxmlformats.org/officeDocument/2006/relationships/hyperlink" Target="https://unternehmen.union-investment.de/dam/jcr:6da88365-f7d0-4b5f-8019-e483e47c2d37/UI_Leitlinie_2023_DE.pdf" TargetMode="External"/><Relationship Id="rId1" Type="http://schemas.openxmlformats.org/officeDocument/2006/relationships/hyperlink" Target="https://unternehmen.union-investment.de/dam/jcr:6da88365-f7d0-4b5f-8019-e483e47c2d37/UI_Leitlinie_2023_DE.pdf" TargetMode="External"/><Relationship Id="rId6" Type="http://schemas.openxmlformats.org/officeDocument/2006/relationships/hyperlink" Target="https://unternehmen.union-investment.de/dam/jcr:6da88365-f7d0-4b5f-8019-e483e47c2d37/UI_Leitlinie_2023_DE.pdf" TargetMode="External"/><Relationship Id="rId5" Type="http://schemas.openxmlformats.org/officeDocument/2006/relationships/hyperlink" Target="https://unternehmen.union-investment.de/dam/jcr:6da88365-f7d0-4b5f-8019-e483e47c2d37/UI_Leitlinie_2023_DE.pdf" TargetMode="External"/><Relationship Id="rId4" Type="http://schemas.openxmlformats.org/officeDocument/2006/relationships/hyperlink" Target="https://unternehmen.union-investment.de/dam/jcr:6da88365-f7d0-4b5f-8019-e483e47c2d37/UI_Leitlinie_2023_DE.pdf"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sparda-west.de/internetauftritt/downloads/pdf/pflichtinformationen/10947-fa-2022-03-kundeninformation-zum-beschwerdemanagement.pdf" TargetMode="External"/><Relationship Id="rId2" Type="http://schemas.openxmlformats.org/officeDocument/2006/relationships/hyperlink" Target="https://www.sparda-west.de/internetauftritt/downloads/pdf/pflichtinformationen/10947-fa-2022-03-kundeninformation-zum-beschwerdemanagement.pdf" TargetMode="External"/><Relationship Id="rId1" Type="http://schemas.openxmlformats.org/officeDocument/2006/relationships/hyperlink" Target="https://www.sparda-west.de/nachhaltigkeit-transparente-eigenanlagen/" TargetMode="External"/><Relationship Id="rId5" Type="http://schemas.openxmlformats.org/officeDocument/2006/relationships/hyperlink" Target="https://www.sparda-west.de/internetauftritt/downloads/pdf/pflichtinformationen/10947-fa-2022-03-kundeninformation-zum-beschwerdemanagement.pdf" TargetMode="External"/><Relationship Id="rId4" Type="http://schemas.openxmlformats.org/officeDocument/2006/relationships/hyperlink" Target="https://www.sparda-west.de/internetauftritt/downloads/pdf/pflichtinformationen/10947-fa-2022-03-kundeninformation-zum-beschwerdemanagement.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parda-west.de/internetauftritt/globale-inhaltsseiten/nachricht-pressemitteilung_32960.html" TargetMode="External"/><Relationship Id="rId13" Type="http://schemas.openxmlformats.org/officeDocument/2006/relationships/hyperlink" Target="https://www.sparda-west.de/internetauftritt/downloads/pdf/pflichtinformationen/nachhaltigkeitsleitbild-der-gfg.pdf" TargetMode="External"/><Relationship Id="rId18" Type="http://schemas.openxmlformats.org/officeDocument/2006/relationships/hyperlink" Target="https://www.sparda-west.de/internetauftritt/downloads/formularwesen/sonstige-bedingungen-und-informationen/verhaltenskodex.pdf" TargetMode="External"/><Relationship Id="rId3" Type="http://schemas.openxmlformats.org/officeDocument/2006/relationships/hyperlink" Target="https://www.sparda-west.de/nachhaltigkeit-transparente-eigenanlagen/" TargetMode="External"/><Relationship Id="rId21" Type="http://schemas.openxmlformats.org/officeDocument/2006/relationships/hyperlink" Target="https://www.sparda-west.de/internetauftritt/downloads/sparda-gb-2022-gesamt-final-230530.pdf" TargetMode="External"/><Relationship Id="rId7" Type="http://schemas.openxmlformats.org/officeDocument/2006/relationships/hyperlink" Target="https://www.sparda-west.de/internetauftritt/globale-inhaltsseiten/nachricht-pressemitteilung_11456.html" TargetMode="External"/><Relationship Id="rId12" Type="http://schemas.openxmlformats.org/officeDocument/2006/relationships/hyperlink" Target="https://www.sparda-west.de/internetauftritt/downloads/dnk-2022-sparda-bank-west-eg-final.pdf" TargetMode="External"/><Relationship Id="rId17" Type="http://schemas.openxmlformats.org/officeDocument/2006/relationships/hyperlink" Target="https://www.sparda-west.de/internetauftritt/downloads/offenlegungsvo-template-finanzmarktteilnehmer-20230630.pdf" TargetMode="External"/><Relationship Id="rId2" Type="http://schemas.openxmlformats.org/officeDocument/2006/relationships/hyperlink" Target="https://www.sparda-west.de/nachhaltigkeit-nachhaltigkeitsziele/" TargetMode="External"/><Relationship Id="rId16" Type="http://schemas.openxmlformats.org/officeDocument/2006/relationships/hyperlink" Target="https://www.sparda-west.de/internetauftritt/downloads/pdf/pflichtinformationen/offenlegungsvo-template-finanzberater-pai-20221230.pdf" TargetMode="External"/><Relationship Id="rId20" Type="http://schemas.openxmlformats.org/officeDocument/2006/relationships/hyperlink" Target="https://www.sparda-west.de/internetauftritt/downloads/pdf/pflichtinformationen/10947-fa-2022-03-kundeninformation-zum-beschwerdemanagement.pdf" TargetMode="External"/><Relationship Id="rId1" Type="http://schemas.openxmlformats.org/officeDocument/2006/relationships/hyperlink" Target="https://www.sparda-west.de/anlegen-und-sparen-nachhaltige-geldanlage/" TargetMode="External"/><Relationship Id="rId6" Type="http://schemas.openxmlformats.org/officeDocument/2006/relationships/hyperlink" Target="https://www.sparda-west.de/nachhaltigkeit-gruenvestieren/" TargetMode="External"/><Relationship Id="rId11" Type="http://schemas.openxmlformats.org/officeDocument/2006/relationships/hyperlink" Target="https://www.sparda-west.de/internetauftritt/downloads/2023-11-vereinbarung-zur-nachhaltigkeit.pdf" TargetMode="External"/><Relationship Id="rId5" Type="http://schemas.openxmlformats.org/officeDocument/2006/relationships/hyperlink" Target="https://siegel.fokus-zukunft.com/validierung-12047/" TargetMode="External"/><Relationship Id="rId15" Type="http://schemas.openxmlformats.org/officeDocument/2006/relationships/hyperlink" Target="https://www.sparda-west.de/internetauftritt/downloads/pdf/pflichtinformationen/offenlegungsvo-template-finanzberater-20221230-internet.pdf" TargetMode="External"/><Relationship Id="rId23" Type="http://schemas.openxmlformats.org/officeDocument/2006/relationships/hyperlink" Target="https://www.sparda-west.de/internetauftritt/downloads/pdf/pflichtinformationen/nachhaltigkeitsleitbild-der-gfg.pdf" TargetMode="External"/><Relationship Id="rId10" Type="http://schemas.openxmlformats.org/officeDocument/2006/relationships/hyperlink" Target="https://www.sparda-west.de/internetauftritt/downloads/sparda-bank-west-eg--urkunde-2023.pdf" TargetMode="External"/><Relationship Id="rId19" Type="http://schemas.openxmlformats.org/officeDocument/2006/relationships/hyperlink" Target="https://sparda-west.anlegen.meininvest.de/nachhaltigkeit/" TargetMode="External"/><Relationship Id="rId4" Type="http://schemas.openxmlformats.org/officeDocument/2006/relationships/hyperlink" Target="https://www.sparda-west.de/nachhaltigkeit-umwelt-und-klimaschutz/" TargetMode="External"/><Relationship Id="rId9" Type="http://schemas.openxmlformats.org/officeDocument/2006/relationships/hyperlink" Target="https://www.sparda-west.de/internetauftritt/globale-inhaltsseiten/nachricht-pressemitteilung_28608.html" TargetMode="External"/><Relationship Id="rId14" Type="http://schemas.openxmlformats.org/officeDocument/2006/relationships/hyperlink" Target="https://www.sparda-west.de/internetauftritt/downloads/pdf/geschaefts--und-nachhaltigkeitsberichte/offenlegungsbericht-crr-sparda-bank-west-eg-2022.pdf" TargetMode="External"/><Relationship Id="rId22" Type="http://schemas.openxmlformats.org/officeDocument/2006/relationships/hyperlink" Target="https://unternehmen.union-investment.de/dam/jcr:6da88365-f7d0-4b5f-8019-e483e47c2d37/UI_Leitlinie_2023_DE.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unternehmen.union-investment.de/dam/jcr:6da88365-f7d0-4b5f-8019-e483e47c2d37/UI_Leitlinie_2023_DE.pdf" TargetMode="External"/><Relationship Id="rId2" Type="http://schemas.openxmlformats.org/officeDocument/2006/relationships/hyperlink" Target="https://unternehmen.union-investment.de/dam/jcr:6da88365-f7d0-4b5f-8019-e483e47c2d37/UI_Leitlinie_2023_DE.pdf" TargetMode="External"/><Relationship Id="rId1" Type="http://schemas.openxmlformats.org/officeDocument/2006/relationships/hyperlink" Target="https://unternehmen.union-investment.de/dam/jcr:6da88365-f7d0-4b5f-8019-e483e47c2d37/UI_Leitlinie_2023_DE.pdf" TargetMode="External"/><Relationship Id="rId5" Type="http://schemas.openxmlformats.org/officeDocument/2006/relationships/hyperlink" Target="https://unternehmen.union-investment.de/dam/jcr:6da88365-f7d0-4b5f-8019-e483e47c2d37/UI_Leitlinie_2023_DE.pdf" TargetMode="External"/><Relationship Id="rId4" Type="http://schemas.openxmlformats.org/officeDocument/2006/relationships/hyperlink" Target="https://unternehmen.union-investment.de/dam/jcr:6da88365-f7d0-4b5f-8019-e483e47c2d37/UI_Leitlinie_2023_DE.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parda-west.de/internetauftritt/downloads/sparda-gb-2022-gesamt-final-230530.pdf" TargetMode="External"/><Relationship Id="rId2" Type="http://schemas.openxmlformats.org/officeDocument/2006/relationships/hyperlink" Target="https://www.sparda-west.de/internetauftritt/downloads/formularwesen/sonstige-bedingungen-und-informationen/verhaltenskodex.pdf" TargetMode="External"/><Relationship Id="rId1" Type="http://schemas.openxmlformats.org/officeDocument/2006/relationships/hyperlink" Target="https://www.sparda-west.de/nachhaltigkeit-nachhaltigkeitsziele/" TargetMode="External"/><Relationship Id="rId4" Type="http://schemas.openxmlformats.org/officeDocument/2006/relationships/hyperlink" Target="https://www.sparda-west.de/internetauftritt/downloads/sparda-gb-2022-gesamt-final-230530.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sparda-west.de/internetauftritt/downloads/sparda-gb-2022-gesamt-final-230530.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sparda-west.de/internetauftritt/downloads/2023-11-vereinbarung-zur-nachhaltigkeit.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sparda-west.de/internetauftritt/downloads/2023-11-vereinbarung-zur-nachhaltigkeit.pdf" TargetMode="External"/><Relationship Id="rId1" Type="http://schemas.openxmlformats.org/officeDocument/2006/relationships/hyperlink" Target="https://www.sparda-west.de/internetauftritt/downloads/2023-11-vereinbarung-zur-nachhaltigkei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1D4D60"/>
  </sheetPr>
  <dimension ref="A1:F28"/>
  <sheetViews>
    <sheetView showGridLines="0" tabSelected="1" topLeftCell="A2" zoomScale="90" workbookViewId="0">
      <selection activeCell="C28" sqref="C28"/>
    </sheetView>
  </sheetViews>
  <sheetFormatPr defaultColWidth="9.1796875" defaultRowHeight="14.5" x14ac:dyDescent="0.35"/>
  <cols>
    <col min="1" max="1" width="39.36328125" style="5" customWidth="1"/>
    <col min="2" max="3" width="7.36328125" style="6" customWidth="1"/>
    <col min="4" max="4" width="7.36328125" style="5" customWidth="1"/>
    <col min="5" max="5" width="8.36328125" style="5" bestFit="1" customWidth="1"/>
    <col min="6" max="6" width="7.36328125" style="5" customWidth="1"/>
    <col min="7" max="16384" width="9.1796875" style="5"/>
  </cols>
  <sheetData>
    <row r="1" spans="1:6" ht="20" customHeight="1" x14ac:dyDescent="0.35">
      <c r="A1" s="274" t="s">
        <v>6</v>
      </c>
      <c r="B1" s="274"/>
      <c r="C1" s="274"/>
      <c r="D1" s="8"/>
      <c r="E1" s="8"/>
      <c r="F1" s="8"/>
    </row>
    <row r="2" spans="1:6" s="9" customFormat="1" ht="30" customHeight="1" x14ac:dyDescent="0.35">
      <c r="A2" s="275" t="s">
        <v>7</v>
      </c>
      <c r="B2" s="275"/>
      <c r="C2" s="275"/>
      <c r="D2" s="275"/>
      <c r="E2" s="275"/>
      <c r="F2" s="275"/>
    </row>
    <row r="3" spans="1:6" s="9" customFormat="1" ht="15" customHeight="1" x14ac:dyDescent="0.35">
      <c r="A3" s="10"/>
      <c r="B3" s="276" t="s">
        <v>8</v>
      </c>
      <c r="C3" s="276"/>
      <c r="D3" s="276" t="s">
        <v>9</v>
      </c>
      <c r="E3" s="276"/>
      <c r="F3" s="276"/>
    </row>
    <row r="4" spans="1:6" s="11" customFormat="1" ht="141" customHeight="1" x14ac:dyDescent="0.35">
      <c r="A4" s="11" t="s">
        <v>10</v>
      </c>
      <c r="B4" s="12" t="s">
        <v>11</v>
      </c>
      <c r="C4" s="12" t="s">
        <v>12</v>
      </c>
      <c r="D4" s="12" t="s">
        <v>13</v>
      </c>
      <c r="E4" s="13" t="s">
        <v>14</v>
      </c>
      <c r="F4" s="14" t="s">
        <v>15</v>
      </c>
    </row>
    <row r="5" spans="1:6" ht="15" customHeight="1" x14ac:dyDescent="0.35">
      <c r="A5" s="15" t="s">
        <v>16</v>
      </c>
      <c r="B5" s="16"/>
      <c r="C5" s="17"/>
      <c r="D5" s="18"/>
      <c r="E5" s="19"/>
      <c r="F5" s="20"/>
    </row>
    <row r="6" spans="1:6" ht="15" customHeight="1" x14ac:dyDescent="0.35">
      <c r="A6" s="5" t="s">
        <v>17</v>
      </c>
      <c r="B6" s="21">
        <f>'Climate change'!K47</f>
        <v>0.4</v>
      </c>
      <c r="C6" s="21">
        <f>'Climate change'!V47</f>
        <v>2.7777777777777777</v>
      </c>
      <c r="D6" s="21">
        <f>'Climate change'!Y47</f>
        <v>2.3777777777777778</v>
      </c>
      <c r="E6" s="22">
        <f>'Climate change'!Z47</f>
        <v>11</v>
      </c>
      <c r="F6" s="23">
        <f>'Climate change'!AA47</f>
        <v>0</v>
      </c>
    </row>
    <row r="7" spans="1:6" ht="15" customHeight="1" x14ac:dyDescent="0.35">
      <c r="A7" s="5" t="s">
        <v>18</v>
      </c>
      <c r="B7" s="21">
        <f>Corruption!K18</f>
        <v>5.4166666666666661</v>
      </c>
      <c r="C7" s="21">
        <f>Corruption!V18</f>
        <v>6.1538461538461542</v>
      </c>
      <c r="D7" s="21">
        <f>Corruption!Y18</f>
        <v>0.73717948717948811</v>
      </c>
      <c r="E7" s="22">
        <f>Corruption!Z18</f>
        <v>2</v>
      </c>
      <c r="F7" s="23">
        <f>Corruption!AA18</f>
        <v>1</v>
      </c>
    </row>
    <row r="8" spans="1:6" ht="15" customHeight="1" x14ac:dyDescent="0.35">
      <c r="A8" s="5" t="s">
        <v>19</v>
      </c>
      <c r="B8" s="21">
        <f>'Gender equality'!K26</f>
        <v>1.7647058823529413</v>
      </c>
      <c r="C8" s="21">
        <f>'Gender equality'!V26</f>
        <v>1.8421052631578947</v>
      </c>
      <c r="D8" s="21">
        <f>'Gender equality'!Y26</f>
        <v>7.7399380804953344E-2</v>
      </c>
      <c r="E8" s="22">
        <f>'Gender equality'!Z26</f>
        <v>1</v>
      </c>
      <c r="F8" s="23">
        <f>'Gender equality'!AA26</f>
        <v>0</v>
      </c>
    </row>
    <row r="9" spans="1:6" ht="15" customHeight="1" x14ac:dyDescent="0.35">
      <c r="A9" s="5" t="s">
        <v>20</v>
      </c>
      <c r="B9" s="21">
        <f>'Human rights'!K20</f>
        <v>0.33333333333333331</v>
      </c>
      <c r="C9" s="21">
        <f>'Human rights'!V20</f>
        <v>4.3333333333333339</v>
      </c>
      <c r="D9" s="21">
        <f>'Human rights'!Y20</f>
        <v>4.0000000000000009</v>
      </c>
      <c r="E9" s="22">
        <f>'Human rights'!Z20</f>
        <v>7</v>
      </c>
      <c r="F9" s="23">
        <f>'Human rights'!AA20</f>
        <v>0</v>
      </c>
    </row>
    <row r="10" spans="1:6" ht="15" customHeight="1" x14ac:dyDescent="0.35">
      <c r="A10" s="5" t="s">
        <v>21</v>
      </c>
      <c r="B10" s="21">
        <f>'Labour rights'!K24</f>
        <v>1.5625</v>
      </c>
      <c r="C10" s="21">
        <f>'Labour rights'!V24</f>
        <v>4.2105263157894735</v>
      </c>
      <c r="D10" s="21">
        <f>'Labour rights'!Y24</f>
        <v>2.6480263157894735</v>
      </c>
      <c r="E10" s="22">
        <f>'Labour rights'!Z24</f>
        <v>5</v>
      </c>
      <c r="F10" s="23">
        <f>'Labour rights'!AA24</f>
        <v>0</v>
      </c>
    </row>
    <row r="11" spans="1:6" ht="15" customHeight="1" x14ac:dyDescent="0.35">
      <c r="A11" s="5" t="s">
        <v>22</v>
      </c>
      <c r="B11" s="21">
        <f>Nature!K22</f>
        <v>0</v>
      </c>
      <c r="C11" s="21">
        <f>Nature!V22</f>
        <v>0</v>
      </c>
      <c r="D11" s="21">
        <f>Nature!Y22</f>
        <v>0</v>
      </c>
      <c r="E11" s="22">
        <f>Nature!Z22</f>
        <v>0</v>
      </c>
      <c r="F11" s="23">
        <f>Nature!AA22</f>
        <v>0</v>
      </c>
    </row>
    <row r="12" spans="1:6" ht="15" customHeight="1" x14ac:dyDescent="0.35">
      <c r="A12" s="5" t="s">
        <v>23</v>
      </c>
      <c r="B12" s="21">
        <f>Tax!K22</f>
        <v>2.9411764705882355</v>
      </c>
      <c r="C12" s="21">
        <f>Tax!V22</f>
        <v>4.7058823529411766</v>
      </c>
      <c r="D12" s="21">
        <f>Tax!Y22</f>
        <v>1.7647058823529411</v>
      </c>
      <c r="E12" s="22">
        <f>Tax!Z22</f>
        <v>3</v>
      </c>
      <c r="F12" s="23">
        <f>Tax!AA22</f>
        <v>0</v>
      </c>
    </row>
    <row r="13" spans="1:6" ht="15" customHeight="1" x14ac:dyDescent="0.35">
      <c r="A13" s="15" t="s">
        <v>24</v>
      </c>
      <c r="B13" s="24"/>
      <c r="C13" s="24"/>
      <c r="D13" s="25"/>
      <c r="E13" s="26"/>
      <c r="F13" s="27"/>
    </row>
    <row r="14" spans="1:6" ht="15" customHeight="1" x14ac:dyDescent="0.35">
      <c r="A14" s="5" t="s">
        <v>25</v>
      </c>
      <c r="B14" s="21">
        <f>Arms!K19</f>
        <v>0</v>
      </c>
      <c r="C14" s="21">
        <f>Arms!V19</f>
        <v>4</v>
      </c>
      <c r="D14" s="21">
        <f>Arms!Y19</f>
        <v>4</v>
      </c>
      <c r="E14" s="22">
        <f>Arms!Z19</f>
        <v>6</v>
      </c>
      <c r="F14" s="23">
        <f>Arms!AA19</f>
        <v>0</v>
      </c>
    </row>
    <row r="15" spans="1:6" ht="15" customHeight="1" x14ac:dyDescent="0.35">
      <c r="A15" s="5" t="s">
        <v>26</v>
      </c>
      <c r="B15" s="21">
        <f>Food!K32</f>
        <v>0</v>
      </c>
      <c r="C15" s="21">
        <f>Food!V32</f>
        <v>0.76923076923076927</v>
      </c>
      <c r="D15" s="21">
        <f>Food!Y32</f>
        <v>0.76923076923076927</v>
      </c>
      <c r="E15" s="22">
        <f>Food!Z32</f>
        <v>1</v>
      </c>
      <c r="F15" s="23">
        <f>Food!AA32</f>
        <v>0</v>
      </c>
    </row>
    <row r="16" spans="1:6" ht="15" customHeight="1" x14ac:dyDescent="0.35">
      <c r="A16" s="5" t="s">
        <v>27</v>
      </c>
      <c r="B16" s="21">
        <f>Forestry!K18</f>
        <v>0</v>
      </c>
      <c r="C16" s="21">
        <f>Forestry!V18</f>
        <v>0.90909090909090917</v>
      </c>
      <c r="D16" s="21">
        <f>Forestry!Y18</f>
        <v>0.90909090909090917</v>
      </c>
      <c r="E16" s="22">
        <f>Forestry!Z18</f>
        <v>1</v>
      </c>
      <c r="F16" s="23">
        <f>Forestry!AA18</f>
        <v>0</v>
      </c>
    </row>
    <row r="17" spans="1:6" ht="15" customHeight="1" x14ac:dyDescent="0.35">
      <c r="A17" s="5" t="s">
        <v>28</v>
      </c>
      <c r="B17" s="21" t="s">
        <v>55</v>
      </c>
      <c r="C17" s="21">
        <f>'Manufacturing industry'!V23</f>
        <v>1.1111111111111112</v>
      </c>
      <c r="D17" s="21" t="s">
        <v>55</v>
      </c>
      <c r="E17" s="22">
        <f>'Manufacturing industry'!Z23</f>
        <v>1</v>
      </c>
      <c r="F17" s="23">
        <f>'Manufacturing industry'!AA23</f>
        <v>0</v>
      </c>
    </row>
    <row r="18" spans="1:6" ht="15" customHeight="1" x14ac:dyDescent="0.35">
      <c r="A18" s="5" t="s">
        <v>29</v>
      </c>
      <c r="B18" s="21">
        <f>Mining!K38</f>
        <v>0</v>
      </c>
      <c r="C18" s="21">
        <f>Mining!V38</f>
        <v>1.9047619047619047</v>
      </c>
      <c r="D18" s="21">
        <f>Mining!Y38</f>
        <v>1.9047619047619047</v>
      </c>
      <c r="E18" s="22">
        <f>Mining!Z38</f>
        <v>4</v>
      </c>
      <c r="F18" s="23">
        <f>Mining!AA38</f>
        <v>0</v>
      </c>
    </row>
    <row r="19" spans="1:6" ht="15" customHeight="1" x14ac:dyDescent="0.35">
      <c r="A19" s="5" t="s">
        <v>30</v>
      </c>
      <c r="B19" s="21">
        <f>'Oil &amp; Gas'!K34</f>
        <v>0</v>
      </c>
      <c r="C19" s="21">
        <f>'Oil &amp; Gas'!V34</f>
        <v>4.0625</v>
      </c>
      <c r="D19" s="21">
        <f>'Oil &amp; Gas'!Y34</f>
        <v>4.0625</v>
      </c>
      <c r="E19" s="22">
        <f>'Oil &amp; Gas'!Z34</f>
        <v>11</v>
      </c>
      <c r="F19" s="23">
        <f>'Oil &amp; Gas'!AA34</f>
        <v>0</v>
      </c>
    </row>
    <row r="20" spans="1:6" ht="15" customHeight="1" x14ac:dyDescent="0.35">
      <c r="A20" s="5" t="s">
        <v>31</v>
      </c>
      <c r="B20" s="21">
        <f>'Power Generation'!K29</f>
        <v>0</v>
      </c>
      <c r="C20" s="21">
        <f>'Power Generation'!V29</f>
        <v>2.0833333333333335</v>
      </c>
      <c r="D20" s="21">
        <f>'Power Generation'!Y29</f>
        <v>2.0833333333333335</v>
      </c>
      <c r="E20" s="22">
        <f>'Power Generation'!Z29</f>
        <v>1</v>
      </c>
      <c r="F20" s="23">
        <f>'Power Generation'!AA29</f>
        <v>0</v>
      </c>
    </row>
    <row r="21" spans="1:6" ht="15" customHeight="1" x14ac:dyDescent="0.35">
      <c r="A21" s="15" t="s">
        <v>32</v>
      </c>
      <c r="B21" s="24"/>
      <c r="C21" s="24"/>
      <c r="D21" s="25"/>
      <c r="E21" s="26"/>
      <c r="F21" s="27"/>
    </row>
    <row r="22" spans="1:6" ht="15" customHeight="1" x14ac:dyDescent="0.35">
      <c r="A22" s="5" t="s">
        <v>33</v>
      </c>
      <c r="B22" s="21">
        <f>'Transparency &amp; Accountability'!K32</f>
        <v>1.25</v>
      </c>
      <c r="C22" s="21">
        <f>'Transparency &amp; Accountability'!V32</f>
        <v>1.5</v>
      </c>
      <c r="D22" s="21">
        <f>'Transparency &amp; Accountability'!Y32</f>
        <v>0.25</v>
      </c>
      <c r="E22" s="22">
        <f>'Transparency &amp; Accountability'!Z32</f>
        <v>1</v>
      </c>
      <c r="F22" s="23">
        <f>'Transparency &amp; Accountability'!AA32</f>
        <v>1</v>
      </c>
    </row>
    <row r="23" spans="1:6" ht="15" customHeight="1" x14ac:dyDescent="0.35">
      <c r="B23" s="28"/>
      <c r="C23" s="29"/>
    </row>
    <row r="24" spans="1:6" s="9" customFormat="1" ht="15" customHeight="1" x14ac:dyDescent="0.35">
      <c r="A24" s="30" t="s">
        <v>34</v>
      </c>
      <c r="B24" s="31">
        <f>AVERAGE(B6:B22)</f>
        <v>0.97631302521008401</v>
      </c>
      <c r="C24" s="31">
        <f>AVERAGE(C6:C22)</f>
        <v>2.6908999482915892</v>
      </c>
      <c r="D24" s="31">
        <f>C24-B24</f>
        <v>1.7145869230815052</v>
      </c>
    </row>
    <row r="25" spans="1:6" x14ac:dyDescent="0.35">
      <c r="A25" s="32" t="s">
        <v>35</v>
      </c>
      <c r="B25" s="33">
        <f>B24/10</f>
        <v>9.7631302521008406E-2</v>
      </c>
      <c r="C25" s="33">
        <f t="shared" ref="C25:D25" si="0">C24/10</f>
        <v>0.26908999482915891</v>
      </c>
      <c r="D25" s="33">
        <f t="shared" si="0"/>
        <v>0.17145869230815053</v>
      </c>
    </row>
    <row r="28" spans="1:6" ht="68.25" customHeight="1" x14ac:dyDescent="0.35"/>
  </sheetData>
  <mergeCells count="4">
    <mergeCell ref="A1:C1"/>
    <mergeCell ref="A2:F2"/>
    <mergeCell ref="B3:C3"/>
    <mergeCell ref="D3:F3"/>
  </mergeCells>
  <pageMargins left="0.7" right="0.7" top="0.75" bottom="0.75" header="0.3" footer="0.3"/>
  <pageSetup paperSize="9" firstPageNumber="2147483648"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FCB3B"/>
  </sheetPr>
  <dimension ref="A1:AA30"/>
  <sheetViews>
    <sheetView zoomScale="85" workbookViewId="0">
      <pane xSplit="2" ySplit="2" topLeftCell="T4" activePane="bottomRight" state="frozen"/>
      <selection activeCell="B2" sqref="B2"/>
      <selection pane="topRight"/>
      <selection pane="bottomLeft"/>
      <selection pane="bottomRight" activeCell="AB6" sqref="AB6"/>
    </sheetView>
  </sheetViews>
  <sheetFormatPr defaultColWidth="9.1796875" defaultRowHeight="13" x14ac:dyDescent="0.35"/>
  <cols>
    <col min="1" max="1" width="4.6328125" style="66" customWidth="1"/>
    <col min="2" max="2" width="62.1796875" style="67" customWidth="1"/>
    <col min="3" max="3" width="4" style="67" bestFit="1"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223</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68</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224</v>
      </c>
      <c r="C4" s="95"/>
      <c r="D4" s="235"/>
      <c r="E4" s="97">
        <v>1</v>
      </c>
      <c r="F4" s="98" t="s">
        <v>55</v>
      </c>
      <c r="G4" s="98" t="s">
        <v>55</v>
      </c>
      <c r="H4" s="98" t="s">
        <v>55</v>
      </c>
      <c r="I4" s="98" t="s">
        <v>55</v>
      </c>
      <c r="J4" s="99" t="s">
        <v>55</v>
      </c>
      <c r="K4" s="100">
        <v>1</v>
      </c>
      <c r="L4" s="101" t="s">
        <v>433</v>
      </c>
      <c r="M4" s="101" t="s">
        <v>443</v>
      </c>
      <c r="N4" s="103" t="s">
        <v>70</v>
      </c>
      <c r="O4" s="167"/>
      <c r="P4" s="105">
        <v>1</v>
      </c>
      <c r="Q4" s="141" t="s">
        <v>55</v>
      </c>
      <c r="R4" s="141" t="s">
        <v>55</v>
      </c>
      <c r="S4" s="141" t="s">
        <v>55</v>
      </c>
      <c r="T4" s="141" t="s">
        <v>55</v>
      </c>
      <c r="U4" s="106" t="str">
        <f t="shared" ref="U4:U11" si="0">IF(AND(P4=0,SUM(Q4:T4)&gt;0),"ERROR",IF(P4="n.a.","n.a.",IF(P4=0,0,IF(COUNTIF(Q4:T4,"n.a.")=4,"n.a.",IF(COUNTIF(Q4:T4,1)=4,1,0.5+(((COUNTIF(Q4:T4,"1"))/(4-COUNTIF(Q4:T4,"n.a.")))*0.5))))))</f>
        <v>n.a.</v>
      </c>
      <c r="V4" s="107">
        <f t="shared" ref="V4:V11" si="1">IF(U4="n.a.",P4,P4*U4)</f>
        <v>1</v>
      </c>
      <c r="W4" s="271" t="s">
        <v>414</v>
      </c>
      <c r="X4" s="67" t="s">
        <v>539</v>
      </c>
      <c r="Y4" s="108">
        <f>IF(V4&lt;&gt;"",V4-K4,"")</f>
        <v>0</v>
      </c>
      <c r="Z4" s="109">
        <f t="shared" ref="Z4:Z13" si="2">IF(Y4&lt;&gt;"",IF(Y4&gt;0,1,0),"")</f>
        <v>0</v>
      </c>
      <c r="AA4" s="109">
        <f t="shared" ref="AA4:AA13" si="3">IF(Y4&lt;&gt;"",IF(Y4&lt;0,1,0),"")</f>
        <v>0</v>
      </c>
    </row>
    <row r="5" spans="1:27" ht="40" customHeight="1" x14ac:dyDescent="0.35">
      <c r="A5" s="94">
        <v>2</v>
      </c>
      <c r="B5" s="95" t="s">
        <v>225</v>
      </c>
      <c r="C5" s="95"/>
      <c r="D5" s="235"/>
      <c r="E5" s="97">
        <v>1</v>
      </c>
      <c r="F5" s="98" t="s">
        <v>55</v>
      </c>
      <c r="G5" s="98" t="s">
        <v>55</v>
      </c>
      <c r="H5" s="98" t="s">
        <v>55</v>
      </c>
      <c r="I5" s="98" t="s">
        <v>55</v>
      </c>
      <c r="J5" s="99" t="s">
        <v>55</v>
      </c>
      <c r="K5" s="100">
        <v>1</v>
      </c>
      <c r="L5" s="101" t="s">
        <v>433</v>
      </c>
      <c r="M5" s="102" t="s">
        <v>443</v>
      </c>
      <c r="N5" s="103" t="s">
        <v>70</v>
      </c>
      <c r="O5" s="167"/>
      <c r="P5" s="105">
        <v>1</v>
      </c>
      <c r="Q5" s="141" t="s">
        <v>55</v>
      </c>
      <c r="R5" s="141" t="s">
        <v>55</v>
      </c>
      <c r="S5" s="141" t="s">
        <v>55</v>
      </c>
      <c r="T5" s="141" t="s">
        <v>55</v>
      </c>
      <c r="U5" s="106" t="str">
        <f t="shared" si="0"/>
        <v>n.a.</v>
      </c>
      <c r="V5" s="107">
        <f t="shared" si="1"/>
        <v>1</v>
      </c>
      <c r="W5" s="271" t="s">
        <v>414</v>
      </c>
      <c r="X5" s="67" t="s">
        <v>539</v>
      </c>
      <c r="Y5" s="108">
        <f>IF(V5&lt;&gt;"",V5-K5,"")</f>
        <v>0</v>
      </c>
      <c r="Z5" s="109">
        <f t="shared" si="2"/>
        <v>0</v>
      </c>
      <c r="AA5" s="109">
        <f t="shared" si="3"/>
        <v>0</v>
      </c>
    </row>
    <row r="6" spans="1:27" ht="40" customHeight="1" x14ac:dyDescent="0.35">
      <c r="A6" s="94">
        <v>3</v>
      </c>
      <c r="B6" s="95" t="s">
        <v>226</v>
      </c>
      <c r="C6" s="95"/>
      <c r="D6" s="235"/>
      <c r="E6" s="97">
        <v>1</v>
      </c>
      <c r="F6" s="98" t="s">
        <v>55</v>
      </c>
      <c r="G6" s="98" t="s">
        <v>55</v>
      </c>
      <c r="H6" s="98" t="s">
        <v>55</v>
      </c>
      <c r="I6" s="98" t="s">
        <v>55</v>
      </c>
      <c r="J6" s="99" t="s">
        <v>55</v>
      </c>
      <c r="K6" s="100">
        <v>1</v>
      </c>
      <c r="L6" s="131" t="s">
        <v>433</v>
      </c>
      <c r="M6" s="101" t="s">
        <v>444</v>
      </c>
      <c r="N6" s="103" t="s">
        <v>70</v>
      </c>
      <c r="O6" s="167"/>
      <c r="P6" s="105">
        <v>1</v>
      </c>
      <c r="Q6" s="141" t="s">
        <v>55</v>
      </c>
      <c r="R6" s="141" t="s">
        <v>55</v>
      </c>
      <c r="S6" s="141" t="s">
        <v>55</v>
      </c>
      <c r="T6" s="141" t="s">
        <v>55</v>
      </c>
      <c r="U6" s="106" t="str">
        <f t="shared" si="0"/>
        <v>n.a.</v>
      </c>
      <c r="V6" s="107">
        <f t="shared" si="1"/>
        <v>1</v>
      </c>
      <c r="W6" s="271" t="s">
        <v>414</v>
      </c>
      <c r="X6" s="65" t="s">
        <v>540</v>
      </c>
      <c r="Y6" s="108">
        <f>IF(V6&lt;&gt;"",V6-K6,"")</f>
        <v>0</v>
      </c>
      <c r="Z6" s="109">
        <f t="shared" si="2"/>
        <v>0</v>
      </c>
      <c r="AA6" s="109">
        <f t="shared" si="3"/>
        <v>0</v>
      </c>
    </row>
    <row r="7" spans="1:27" ht="40" customHeight="1" x14ac:dyDescent="0.35">
      <c r="A7" s="94">
        <v>4</v>
      </c>
      <c r="B7" s="95" t="s">
        <v>227</v>
      </c>
      <c r="C7" s="95"/>
      <c r="D7" s="235"/>
      <c r="E7" s="97">
        <v>0</v>
      </c>
      <c r="F7" s="98" t="s">
        <v>55</v>
      </c>
      <c r="G7" s="98" t="s">
        <v>55</v>
      </c>
      <c r="H7" s="98" t="s">
        <v>55</v>
      </c>
      <c r="I7" s="98" t="s">
        <v>55</v>
      </c>
      <c r="J7" s="99">
        <v>0</v>
      </c>
      <c r="K7" s="100">
        <v>0</v>
      </c>
      <c r="L7" s="131"/>
      <c r="M7" s="102" t="s">
        <v>419</v>
      </c>
      <c r="N7" s="103" t="s">
        <v>70</v>
      </c>
      <c r="O7" s="167"/>
      <c r="P7" s="105">
        <v>1</v>
      </c>
      <c r="Q7" s="141" t="s">
        <v>55</v>
      </c>
      <c r="R7" s="141" t="s">
        <v>55</v>
      </c>
      <c r="S7" s="141" t="s">
        <v>55</v>
      </c>
      <c r="T7" s="141" t="s">
        <v>55</v>
      </c>
      <c r="U7" s="106" t="str">
        <f t="shared" si="0"/>
        <v>n.a.</v>
      </c>
      <c r="V7" s="107">
        <f t="shared" si="1"/>
        <v>1</v>
      </c>
      <c r="X7" s="65" t="s">
        <v>581</v>
      </c>
      <c r="Y7" s="108">
        <f>IF(V7&lt;&gt;"",V7-K7,"")</f>
        <v>1</v>
      </c>
      <c r="Z7" s="109">
        <f t="shared" si="2"/>
        <v>1</v>
      </c>
      <c r="AA7" s="109">
        <f t="shared" si="3"/>
        <v>0</v>
      </c>
    </row>
    <row r="8" spans="1:27" ht="40" customHeight="1" x14ac:dyDescent="0.35">
      <c r="A8" s="94">
        <v>5</v>
      </c>
      <c r="B8" s="95" t="s">
        <v>228</v>
      </c>
      <c r="C8" s="95"/>
      <c r="D8" s="235"/>
      <c r="E8" s="97">
        <v>0</v>
      </c>
      <c r="F8" s="98" t="s">
        <v>55</v>
      </c>
      <c r="G8" s="98" t="s">
        <v>55</v>
      </c>
      <c r="H8" s="98" t="s">
        <v>55</v>
      </c>
      <c r="I8" s="98" t="s">
        <v>55</v>
      </c>
      <c r="J8" s="99">
        <v>0</v>
      </c>
      <c r="K8" s="100">
        <v>0</v>
      </c>
      <c r="L8" s="131"/>
      <c r="M8" s="102" t="s">
        <v>419</v>
      </c>
      <c r="N8" s="103" t="s">
        <v>70</v>
      </c>
      <c r="O8" s="167"/>
      <c r="P8" s="105">
        <v>1</v>
      </c>
      <c r="Q8" s="141" t="s">
        <v>55</v>
      </c>
      <c r="R8" s="141" t="s">
        <v>55</v>
      </c>
      <c r="S8" s="141" t="s">
        <v>55</v>
      </c>
      <c r="T8" s="141" t="s">
        <v>55</v>
      </c>
      <c r="U8" s="106" t="str">
        <f t="shared" si="0"/>
        <v>n.a.</v>
      </c>
      <c r="V8" s="107">
        <f t="shared" si="1"/>
        <v>1</v>
      </c>
      <c r="W8" s="65" t="s">
        <v>488</v>
      </c>
      <c r="X8" s="67" t="s">
        <v>567</v>
      </c>
      <c r="Y8" s="108">
        <f>IF(V8&lt;&gt;"",V8-K8,"")</f>
        <v>1</v>
      </c>
      <c r="Z8" s="109">
        <f t="shared" si="2"/>
        <v>1</v>
      </c>
      <c r="AA8" s="109">
        <f t="shared" si="3"/>
        <v>0</v>
      </c>
    </row>
    <row r="9" spans="1:27" ht="40" customHeight="1" x14ac:dyDescent="0.35">
      <c r="A9" s="94">
        <v>6</v>
      </c>
      <c r="B9" s="95" t="s">
        <v>229</v>
      </c>
      <c r="C9" s="95"/>
      <c r="D9" s="235"/>
      <c r="E9" s="97">
        <v>1</v>
      </c>
      <c r="F9" s="98" t="s">
        <v>55</v>
      </c>
      <c r="G9" s="98" t="s">
        <v>55</v>
      </c>
      <c r="H9" s="98" t="s">
        <v>55</v>
      </c>
      <c r="I9" s="98" t="s">
        <v>55</v>
      </c>
      <c r="J9" s="99" t="s">
        <v>55</v>
      </c>
      <c r="K9" s="100">
        <v>1</v>
      </c>
      <c r="L9" s="131"/>
      <c r="M9" s="102" t="s">
        <v>445</v>
      </c>
      <c r="N9" s="103" t="s">
        <v>70</v>
      </c>
      <c r="O9" s="167"/>
      <c r="P9" s="105">
        <v>1</v>
      </c>
      <c r="Q9" s="141" t="s">
        <v>55</v>
      </c>
      <c r="R9" s="141" t="s">
        <v>55</v>
      </c>
      <c r="S9" s="141" t="s">
        <v>55</v>
      </c>
      <c r="T9" s="141" t="s">
        <v>55</v>
      </c>
      <c r="U9" s="106" t="str">
        <f t="shared" si="0"/>
        <v>n.a.</v>
      </c>
      <c r="V9" s="107">
        <f t="shared" si="1"/>
        <v>1</v>
      </c>
      <c r="W9" s="271" t="s">
        <v>414</v>
      </c>
      <c r="X9" s="67" t="s">
        <v>573</v>
      </c>
      <c r="Y9" s="108">
        <f>IF(V9&lt;&gt;"",V9-K9,"")</f>
        <v>0</v>
      </c>
      <c r="Z9" s="109">
        <f t="shared" si="2"/>
        <v>0</v>
      </c>
      <c r="AA9" s="109">
        <f t="shared" si="3"/>
        <v>0</v>
      </c>
    </row>
    <row r="10" spans="1:27" ht="40" customHeight="1" x14ac:dyDescent="0.35">
      <c r="A10" s="94">
        <v>7</v>
      </c>
      <c r="B10" s="95" t="s">
        <v>230</v>
      </c>
      <c r="C10" s="95"/>
      <c r="D10" s="235"/>
      <c r="E10" s="97">
        <v>1</v>
      </c>
      <c r="F10" s="98" t="s">
        <v>55</v>
      </c>
      <c r="G10" s="98" t="s">
        <v>55</v>
      </c>
      <c r="H10" s="98" t="s">
        <v>55</v>
      </c>
      <c r="I10" s="98" t="s">
        <v>55</v>
      </c>
      <c r="J10" s="99" t="s">
        <v>55</v>
      </c>
      <c r="K10" s="100">
        <v>1</v>
      </c>
      <c r="L10" s="131" t="s">
        <v>433</v>
      </c>
      <c r="M10" s="102" t="s">
        <v>446</v>
      </c>
      <c r="N10" s="103" t="s">
        <v>70</v>
      </c>
      <c r="O10" s="167"/>
      <c r="P10" s="105">
        <v>1</v>
      </c>
      <c r="Q10" s="141" t="s">
        <v>55</v>
      </c>
      <c r="R10" s="141" t="s">
        <v>55</v>
      </c>
      <c r="S10" s="141" t="s">
        <v>55</v>
      </c>
      <c r="T10" s="141" t="s">
        <v>55</v>
      </c>
      <c r="U10" s="106" t="str">
        <f t="shared" si="0"/>
        <v>n.a.</v>
      </c>
      <c r="V10" s="107">
        <f t="shared" si="1"/>
        <v>1</v>
      </c>
      <c r="W10" s="271" t="s">
        <v>414</v>
      </c>
      <c r="X10" s="67" t="s">
        <v>541</v>
      </c>
      <c r="Y10" s="108">
        <f>IF(V10&lt;&gt;"",V10-K10,"")</f>
        <v>0</v>
      </c>
      <c r="Z10" s="109">
        <f t="shared" si="2"/>
        <v>0</v>
      </c>
      <c r="AA10" s="109">
        <f t="shared" si="3"/>
        <v>0</v>
      </c>
    </row>
    <row r="11" spans="1:27" ht="40" customHeight="1" x14ac:dyDescent="0.35">
      <c r="A11" s="94">
        <v>8</v>
      </c>
      <c r="B11" s="95" t="s">
        <v>231</v>
      </c>
      <c r="C11" s="95"/>
      <c r="D11" s="235"/>
      <c r="E11" s="97">
        <v>0</v>
      </c>
      <c r="F11" s="98" t="s">
        <v>55</v>
      </c>
      <c r="G11" s="98" t="s">
        <v>55</v>
      </c>
      <c r="H11" s="98" t="s">
        <v>55</v>
      </c>
      <c r="I11" s="98" t="s">
        <v>55</v>
      </c>
      <c r="J11" s="99">
        <v>0</v>
      </c>
      <c r="K11" s="100">
        <v>0</v>
      </c>
      <c r="L11" s="131"/>
      <c r="M11" s="102" t="s">
        <v>419</v>
      </c>
      <c r="N11" s="103" t="s">
        <v>70</v>
      </c>
      <c r="O11" s="167"/>
      <c r="P11" s="105">
        <v>1</v>
      </c>
      <c r="Q11" s="141" t="s">
        <v>55</v>
      </c>
      <c r="R11" s="141" t="s">
        <v>55</v>
      </c>
      <c r="S11" s="141" t="s">
        <v>55</v>
      </c>
      <c r="T11" s="141" t="s">
        <v>55</v>
      </c>
      <c r="U11" s="106" t="str">
        <f t="shared" si="0"/>
        <v>n.a.</v>
      </c>
      <c r="V11" s="107">
        <f t="shared" si="1"/>
        <v>1</v>
      </c>
      <c r="W11" s="65" t="s">
        <v>488</v>
      </c>
      <c r="X11" s="67" t="s">
        <v>542</v>
      </c>
      <c r="Y11" s="108">
        <f>IF(V11&lt;&gt;"",V11-K11,"")</f>
        <v>1</v>
      </c>
      <c r="Z11" s="109">
        <f t="shared" si="2"/>
        <v>1</v>
      </c>
      <c r="AA11" s="109">
        <f t="shared" si="3"/>
        <v>0</v>
      </c>
    </row>
    <row r="12" spans="1:27" ht="27.75" customHeight="1" x14ac:dyDescent="0.35">
      <c r="A12" s="112" t="s">
        <v>105</v>
      </c>
      <c r="B12" s="143"/>
      <c r="C12" s="143"/>
      <c r="D12" s="253"/>
      <c r="E12" s="115"/>
      <c r="F12" s="116"/>
      <c r="G12" s="116"/>
      <c r="H12" s="116"/>
      <c r="I12" s="116"/>
      <c r="J12" s="117"/>
      <c r="K12" s="118"/>
      <c r="L12" s="119"/>
      <c r="M12" s="120"/>
      <c r="N12" s="113"/>
      <c r="O12" s="226"/>
      <c r="P12" s="123"/>
      <c r="Q12" s="124"/>
      <c r="R12" s="124"/>
      <c r="S12" s="124"/>
      <c r="T12" s="124"/>
      <c r="U12" s="125"/>
      <c r="V12" s="126"/>
      <c r="W12" s="127"/>
      <c r="X12" s="127"/>
      <c r="Y12" s="128" t="str">
        <f>IF(V12&lt;&gt;"",V12-K12,"")</f>
        <v/>
      </c>
      <c r="Z12" s="129" t="str">
        <f t="shared" si="2"/>
        <v/>
      </c>
      <c r="AA12" s="129" t="str">
        <f t="shared" si="3"/>
        <v/>
      </c>
    </row>
    <row r="13" spans="1:27" ht="40" customHeight="1" x14ac:dyDescent="0.35">
      <c r="A13" s="94">
        <v>9</v>
      </c>
      <c r="B13" s="95" t="s">
        <v>232</v>
      </c>
      <c r="C13" s="95"/>
      <c r="D13" s="235"/>
      <c r="E13" s="97">
        <v>0</v>
      </c>
      <c r="F13" s="98" t="s">
        <v>55</v>
      </c>
      <c r="G13" s="98" t="s">
        <v>55</v>
      </c>
      <c r="H13" s="98">
        <v>0</v>
      </c>
      <c r="I13" s="98" t="s">
        <v>55</v>
      </c>
      <c r="J13" s="99">
        <v>0</v>
      </c>
      <c r="K13" s="100">
        <v>0</v>
      </c>
      <c r="L13" s="131"/>
      <c r="M13" s="102" t="s">
        <v>419</v>
      </c>
      <c r="N13" s="103" t="s">
        <v>70</v>
      </c>
      <c r="O13" s="167"/>
      <c r="P13" s="105">
        <f t="shared" ref="P13:P21" si="4">IF(O13="",0,O13)</f>
        <v>0</v>
      </c>
      <c r="Q13" s="133" t="str">
        <f t="shared" ref="Q13:Q21" si="5">IF(REL_Corpcredits="no","n.a.",0)</f>
        <v>n.a.</v>
      </c>
      <c r="R13" s="133" t="str">
        <f t="shared" ref="R13:R21" si="6">IF(REL_Projectfin="no","n.a.",0)</f>
        <v>n.a.</v>
      </c>
      <c r="S13" s="133">
        <f t="shared" ref="S13:S21" si="7">IF(REL_Proprietaryassets="no","n.a.",0)</f>
        <v>0</v>
      </c>
      <c r="T13" s="133" t="str">
        <f t="shared" ref="T13:T21" si="8">IF(REL_Assetmanagement="no","n.a.",0)</f>
        <v>n.a.</v>
      </c>
      <c r="U13" s="106">
        <f t="shared" ref="U13:U21" si="9">IF(AND(P13=0,SUM(Q13:T13)&gt;0),"ERROR",IF(P13="n.a.","n.a.",IF(P13=0,0,IF(COUNTIF(Q13:T13,"n.a.")=4,"n.a.",IF(COUNTIF(Q13:T13,1)=4,1,0.5+(((COUNTIF(Q13:T13,"1"))/(4-COUNTIF(Q13:T13,"n.a.")))*0.5))))))</f>
        <v>0</v>
      </c>
      <c r="V13" s="107">
        <f t="shared" ref="V13:V21" si="10">IF(U13="n.a.",P13,P13*U13)</f>
        <v>0</v>
      </c>
      <c r="X13" s="65" t="s">
        <v>502</v>
      </c>
      <c r="Y13" s="108">
        <f>IF(V13&lt;&gt;"",V13-K13,"")</f>
        <v>0</v>
      </c>
      <c r="Z13" s="109">
        <f t="shared" si="2"/>
        <v>0</v>
      </c>
      <c r="AA13" s="109">
        <f t="shared" si="3"/>
        <v>0</v>
      </c>
    </row>
    <row r="14" spans="1:27" ht="40" customHeight="1" x14ac:dyDescent="0.35">
      <c r="A14" s="94">
        <v>10</v>
      </c>
      <c r="B14" s="95" t="s">
        <v>233</v>
      </c>
      <c r="C14" s="95"/>
      <c r="D14" s="235"/>
      <c r="E14" s="97">
        <v>0</v>
      </c>
      <c r="F14" s="98" t="s">
        <v>55</v>
      </c>
      <c r="G14" s="98" t="s">
        <v>55</v>
      </c>
      <c r="H14" s="98">
        <v>0</v>
      </c>
      <c r="I14" s="98" t="s">
        <v>55</v>
      </c>
      <c r="J14" s="99">
        <v>0</v>
      </c>
      <c r="K14" s="100">
        <v>0</v>
      </c>
      <c r="L14" s="131"/>
      <c r="M14" s="102" t="s">
        <v>419</v>
      </c>
      <c r="N14" s="103" t="s">
        <v>70</v>
      </c>
      <c r="O14" s="167"/>
      <c r="P14" s="105">
        <f t="shared" si="4"/>
        <v>0</v>
      </c>
      <c r="Q14" s="133" t="str">
        <f t="shared" si="5"/>
        <v>n.a.</v>
      </c>
      <c r="R14" s="133" t="str">
        <f t="shared" si="6"/>
        <v>n.a.</v>
      </c>
      <c r="S14" s="133">
        <f t="shared" si="7"/>
        <v>0</v>
      </c>
      <c r="T14" s="133" t="str">
        <f t="shared" si="8"/>
        <v>n.a.</v>
      </c>
      <c r="U14" s="106">
        <f t="shared" si="9"/>
        <v>0</v>
      </c>
      <c r="V14" s="107">
        <f t="shared" si="10"/>
        <v>0</v>
      </c>
      <c r="X14" s="65" t="s">
        <v>502</v>
      </c>
      <c r="Y14" s="108">
        <f>IF(V14&lt;&gt;"",V14-K14,"")</f>
        <v>0</v>
      </c>
      <c r="Z14" s="109">
        <f t="shared" ref="Z14:Z21" si="11">IF(Y14&lt;&gt;"",IF(Y14&gt;0,1,0),"")</f>
        <v>0</v>
      </c>
      <c r="AA14" s="109">
        <f t="shared" ref="AA14:AA21" si="12">IF(Y14&lt;&gt;"",IF(Y14&lt;0,1,0),"")</f>
        <v>0</v>
      </c>
    </row>
    <row r="15" spans="1:27" ht="40" customHeight="1" x14ac:dyDescent="0.35">
      <c r="A15" s="94">
        <v>11</v>
      </c>
      <c r="B15" s="95" t="s">
        <v>234</v>
      </c>
      <c r="C15" s="95"/>
      <c r="D15" s="235"/>
      <c r="E15" s="97">
        <v>0</v>
      </c>
      <c r="F15" s="98" t="s">
        <v>55</v>
      </c>
      <c r="G15" s="98" t="s">
        <v>55</v>
      </c>
      <c r="H15" s="98">
        <v>0</v>
      </c>
      <c r="I15" s="98" t="s">
        <v>55</v>
      </c>
      <c r="J15" s="99">
        <v>0</v>
      </c>
      <c r="K15" s="100">
        <v>0</v>
      </c>
      <c r="L15" s="131"/>
      <c r="M15" s="102" t="s">
        <v>419</v>
      </c>
      <c r="N15" s="103" t="s">
        <v>70</v>
      </c>
      <c r="O15" s="167"/>
      <c r="P15" s="105">
        <f t="shared" si="4"/>
        <v>0</v>
      </c>
      <c r="Q15" s="133" t="str">
        <f t="shared" si="5"/>
        <v>n.a.</v>
      </c>
      <c r="R15" s="133" t="str">
        <f t="shared" si="6"/>
        <v>n.a.</v>
      </c>
      <c r="S15" s="133">
        <f t="shared" si="7"/>
        <v>0</v>
      </c>
      <c r="T15" s="133" t="str">
        <f t="shared" si="8"/>
        <v>n.a.</v>
      </c>
      <c r="U15" s="106">
        <f t="shared" si="9"/>
        <v>0</v>
      </c>
      <c r="V15" s="107">
        <f t="shared" si="10"/>
        <v>0</v>
      </c>
      <c r="X15" s="65" t="s">
        <v>502</v>
      </c>
      <c r="Y15" s="108">
        <f>IF(V15&lt;&gt;"",V15-K15,"")</f>
        <v>0</v>
      </c>
      <c r="Z15" s="109">
        <f t="shared" si="11"/>
        <v>0</v>
      </c>
      <c r="AA15" s="109">
        <f t="shared" si="12"/>
        <v>0</v>
      </c>
    </row>
    <row r="16" spans="1:27" ht="40" customHeight="1" x14ac:dyDescent="0.35">
      <c r="A16" s="94">
        <v>12</v>
      </c>
      <c r="B16" s="95" t="s">
        <v>235</v>
      </c>
      <c r="C16" s="95"/>
      <c r="D16" s="235">
        <v>0</v>
      </c>
      <c r="E16" s="97">
        <v>0</v>
      </c>
      <c r="F16" s="98" t="s">
        <v>55</v>
      </c>
      <c r="G16" s="98" t="s">
        <v>55</v>
      </c>
      <c r="H16" s="98">
        <v>0</v>
      </c>
      <c r="I16" s="98" t="s">
        <v>55</v>
      </c>
      <c r="J16" s="99">
        <v>0</v>
      </c>
      <c r="K16" s="100">
        <v>0</v>
      </c>
      <c r="L16" s="131"/>
      <c r="M16" s="102" t="s">
        <v>419</v>
      </c>
      <c r="N16" s="103" t="s">
        <v>70</v>
      </c>
      <c r="O16" s="167">
        <f>IF(OECD_GuidelinesforMNEs="yes",1,0)</f>
        <v>0</v>
      </c>
      <c r="P16" s="105">
        <f t="shared" si="4"/>
        <v>0</v>
      </c>
      <c r="Q16" s="133" t="str">
        <f t="shared" si="5"/>
        <v>n.a.</v>
      </c>
      <c r="R16" s="133" t="str">
        <f t="shared" si="6"/>
        <v>n.a.</v>
      </c>
      <c r="S16" s="133">
        <f t="shared" si="7"/>
        <v>0</v>
      </c>
      <c r="T16" s="133" t="str">
        <f t="shared" si="8"/>
        <v>n.a.</v>
      </c>
      <c r="U16" s="106">
        <f t="shared" si="9"/>
        <v>0</v>
      </c>
      <c r="V16" s="107">
        <f t="shared" si="10"/>
        <v>0</v>
      </c>
      <c r="X16" s="65" t="s">
        <v>502</v>
      </c>
      <c r="Y16" s="108">
        <f>IF(V16&lt;&gt;"",V16-K16,"")</f>
        <v>0</v>
      </c>
      <c r="Z16" s="109">
        <f t="shared" si="11"/>
        <v>0</v>
      </c>
      <c r="AA16" s="109">
        <f t="shared" si="12"/>
        <v>0</v>
      </c>
    </row>
    <row r="17" spans="1:27" ht="40" customHeight="1" x14ac:dyDescent="0.35">
      <c r="A17" s="94">
        <v>13</v>
      </c>
      <c r="B17" s="95" t="s">
        <v>236</v>
      </c>
      <c r="C17" s="95"/>
      <c r="D17" s="254"/>
      <c r="E17" s="97">
        <v>0</v>
      </c>
      <c r="F17" s="98" t="s">
        <v>55</v>
      </c>
      <c r="G17" s="98" t="s">
        <v>55</v>
      </c>
      <c r="H17" s="98">
        <v>0</v>
      </c>
      <c r="I17" s="98" t="s">
        <v>55</v>
      </c>
      <c r="J17" s="99">
        <v>0</v>
      </c>
      <c r="K17" s="100">
        <v>0</v>
      </c>
      <c r="L17" s="131"/>
      <c r="M17" s="102" t="s">
        <v>419</v>
      </c>
      <c r="N17" s="103" t="s">
        <v>70</v>
      </c>
      <c r="O17" s="229"/>
      <c r="P17" s="105">
        <f t="shared" si="4"/>
        <v>0</v>
      </c>
      <c r="Q17" s="133" t="str">
        <f t="shared" si="5"/>
        <v>n.a.</v>
      </c>
      <c r="R17" s="133" t="str">
        <f t="shared" si="6"/>
        <v>n.a.</v>
      </c>
      <c r="S17" s="133">
        <f t="shared" si="7"/>
        <v>0</v>
      </c>
      <c r="T17" s="133" t="str">
        <f t="shared" si="8"/>
        <v>n.a.</v>
      </c>
      <c r="U17" s="106">
        <f t="shared" si="9"/>
        <v>0</v>
      </c>
      <c r="V17" s="107">
        <f t="shared" si="10"/>
        <v>0</v>
      </c>
      <c r="X17" s="65" t="s">
        <v>502</v>
      </c>
      <c r="Y17" s="108">
        <f>IF(V17&lt;&gt;"",V17-K17,"")</f>
        <v>0</v>
      </c>
      <c r="Z17" s="109">
        <f t="shared" si="11"/>
        <v>0</v>
      </c>
      <c r="AA17" s="109">
        <f t="shared" si="12"/>
        <v>0</v>
      </c>
    </row>
    <row r="18" spans="1:27" ht="40" customHeight="1" x14ac:dyDescent="0.35">
      <c r="A18" s="94">
        <v>14</v>
      </c>
      <c r="B18" s="95" t="s">
        <v>237</v>
      </c>
      <c r="C18" s="95"/>
      <c r="D18" s="235"/>
      <c r="E18" s="97">
        <v>0</v>
      </c>
      <c r="F18" s="98" t="s">
        <v>55</v>
      </c>
      <c r="G18" s="98" t="s">
        <v>55</v>
      </c>
      <c r="H18" s="98">
        <v>0</v>
      </c>
      <c r="I18" s="98" t="s">
        <v>55</v>
      </c>
      <c r="J18" s="99">
        <v>0</v>
      </c>
      <c r="K18" s="100">
        <v>0</v>
      </c>
      <c r="L18" s="173"/>
      <c r="M18" s="102" t="s">
        <v>419</v>
      </c>
      <c r="N18" s="103" t="s">
        <v>70</v>
      </c>
      <c r="O18" s="167"/>
      <c r="P18" s="105">
        <f t="shared" si="4"/>
        <v>0</v>
      </c>
      <c r="Q18" s="133" t="str">
        <f t="shared" si="5"/>
        <v>n.a.</v>
      </c>
      <c r="R18" s="133" t="str">
        <f t="shared" si="6"/>
        <v>n.a.</v>
      </c>
      <c r="S18" s="133">
        <f t="shared" si="7"/>
        <v>0</v>
      </c>
      <c r="T18" s="133" t="str">
        <f t="shared" si="8"/>
        <v>n.a.</v>
      </c>
      <c r="U18" s="106">
        <f t="shared" si="9"/>
        <v>0</v>
      </c>
      <c r="V18" s="107">
        <f t="shared" si="10"/>
        <v>0</v>
      </c>
      <c r="X18" s="65" t="s">
        <v>502</v>
      </c>
      <c r="Y18" s="108">
        <f>IF(V18&lt;&gt;"",V18-K18,"")</f>
        <v>0</v>
      </c>
      <c r="Z18" s="109">
        <f t="shared" si="11"/>
        <v>0</v>
      </c>
      <c r="AA18" s="109">
        <f t="shared" si="12"/>
        <v>0</v>
      </c>
    </row>
    <row r="19" spans="1:27" ht="40" customHeight="1" x14ac:dyDescent="0.35">
      <c r="A19" s="94">
        <v>15</v>
      </c>
      <c r="B19" s="95" t="s">
        <v>238</v>
      </c>
      <c r="C19" s="95"/>
      <c r="D19" s="235"/>
      <c r="E19" s="97">
        <v>0</v>
      </c>
      <c r="F19" s="98" t="s">
        <v>55</v>
      </c>
      <c r="G19" s="98" t="s">
        <v>55</v>
      </c>
      <c r="H19" s="98">
        <v>0</v>
      </c>
      <c r="I19" s="98" t="s">
        <v>55</v>
      </c>
      <c r="J19" s="99">
        <v>0</v>
      </c>
      <c r="K19" s="100">
        <v>0</v>
      </c>
      <c r="L19" s="173"/>
      <c r="M19" s="102" t="s">
        <v>419</v>
      </c>
      <c r="N19" s="103" t="s">
        <v>70</v>
      </c>
      <c r="O19" s="167"/>
      <c r="P19" s="105">
        <f t="shared" si="4"/>
        <v>0</v>
      </c>
      <c r="Q19" s="133" t="str">
        <f t="shared" si="5"/>
        <v>n.a.</v>
      </c>
      <c r="R19" s="133" t="str">
        <f t="shared" si="6"/>
        <v>n.a.</v>
      </c>
      <c r="S19" s="133">
        <f t="shared" si="7"/>
        <v>0</v>
      </c>
      <c r="T19" s="133" t="str">
        <f t="shared" si="8"/>
        <v>n.a.</v>
      </c>
      <c r="U19" s="106">
        <f t="shared" si="9"/>
        <v>0</v>
      </c>
      <c r="V19" s="107">
        <f t="shared" si="10"/>
        <v>0</v>
      </c>
      <c r="X19" s="65" t="s">
        <v>502</v>
      </c>
      <c r="Y19" s="108">
        <f>IF(V19&lt;&gt;"",V19-K19,"")</f>
        <v>0</v>
      </c>
      <c r="Z19" s="109">
        <f t="shared" si="11"/>
        <v>0</v>
      </c>
      <c r="AA19" s="109">
        <f t="shared" si="12"/>
        <v>0</v>
      </c>
    </row>
    <row r="20" spans="1:27" ht="40" customHeight="1" x14ac:dyDescent="0.35">
      <c r="A20" s="94">
        <v>16</v>
      </c>
      <c r="B20" s="95" t="s">
        <v>239</v>
      </c>
      <c r="C20" s="95"/>
      <c r="D20" s="235">
        <v>0</v>
      </c>
      <c r="E20" s="97">
        <v>0</v>
      </c>
      <c r="F20" s="98" t="s">
        <v>55</v>
      </c>
      <c r="G20" s="98" t="s">
        <v>55</v>
      </c>
      <c r="H20" s="98">
        <v>0</v>
      </c>
      <c r="I20" s="98" t="s">
        <v>55</v>
      </c>
      <c r="J20" s="99">
        <v>0</v>
      </c>
      <c r="K20" s="100">
        <v>0</v>
      </c>
      <c r="L20" s="173"/>
      <c r="M20" s="102" t="s">
        <v>419</v>
      </c>
      <c r="N20" s="103" t="s">
        <v>70</v>
      </c>
      <c r="O20" s="167">
        <f>IF(OECD_GuidelinesforMNEs="yes",1,0)</f>
        <v>0</v>
      </c>
      <c r="P20" s="105">
        <f t="shared" si="4"/>
        <v>0</v>
      </c>
      <c r="Q20" s="133" t="str">
        <f t="shared" si="5"/>
        <v>n.a.</v>
      </c>
      <c r="R20" s="133" t="str">
        <f t="shared" si="6"/>
        <v>n.a.</v>
      </c>
      <c r="S20" s="133">
        <f t="shared" si="7"/>
        <v>0</v>
      </c>
      <c r="T20" s="133" t="str">
        <f t="shared" si="8"/>
        <v>n.a.</v>
      </c>
      <c r="U20" s="106">
        <f t="shared" si="9"/>
        <v>0</v>
      </c>
      <c r="V20" s="107">
        <f t="shared" si="10"/>
        <v>0</v>
      </c>
      <c r="X20" s="65" t="s">
        <v>502</v>
      </c>
      <c r="Y20" s="108">
        <f>IF(V20&lt;&gt;"",V20-K20,"")</f>
        <v>0</v>
      </c>
      <c r="Z20" s="109">
        <f t="shared" si="11"/>
        <v>0</v>
      </c>
      <c r="AA20" s="109">
        <f t="shared" si="12"/>
        <v>0</v>
      </c>
    </row>
    <row r="21" spans="1:27" ht="40.5" customHeight="1" x14ac:dyDescent="0.35">
      <c r="A21" s="94">
        <v>17</v>
      </c>
      <c r="B21" s="95" t="s">
        <v>240</v>
      </c>
      <c r="C21" s="95"/>
      <c r="D21" s="235"/>
      <c r="E21" s="97">
        <v>0</v>
      </c>
      <c r="F21" s="98" t="s">
        <v>55</v>
      </c>
      <c r="G21" s="98" t="s">
        <v>55</v>
      </c>
      <c r="H21" s="98">
        <v>0</v>
      </c>
      <c r="I21" s="98" t="s">
        <v>55</v>
      </c>
      <c r="J21" s="99">
        <v>0</v>
      </c>
      <c r="K21" s="100">
        <v>0</v>
      </c>
      <c r="L21" s="173"/>
      <c r="M21" s="102" t="s">
        <v>419</v>
      </c>
      <c r="N21" s="103" t="s">
        <v>70</v>
      </c>
      <c r="O21" s="167"/>
      <c r="P21" s="105">
        <f t="shared" si="4"/>
        <v>0</v>
      </c>
      <c r="Q21" s="133" t="str">
        <f t="shared" si="5"/>
        <v>n.a.</v>
      </c>
      <c r="R21" s="133" t="str">
        <f t="shared" si="6"/>
        <v>n.a.</v>
      </c>
      <c r="S21" s="133">
        <f t="shared" si="7"/>
        <v>0</v>
      </c>
      <c r="T21" s="133" t="str">
        <f t="shared" si="8"/>
        <v>n.a.</v>
      </c>
      <c r="U21" s="106">
        <f t="shared" si="9"/>
        <v>0</v>
      </c>
      <c r="V21" s="107">
        <f t="shared" si="10"/>
        <v>0</v>
      </c>
      <c r="X21" s="65" t="s">
        <v>502</v>
      </c>
      <c r="Y21" s="108">
        <f>IF(V21&lt;&gt;"",V21-K21,"")</f>
        <v>0</v>
      </c>
      <c r="Z21" s="109">
        <f t="shared" si="11"/>
        <v>0</v>
      </c>
      <c r="AA21" s="109">
        <f t="shared" si="12"/>
        <v>0</v>
      </c>
    </row>
    <row r="22" spans="1:27" s="174" customFormat="1" ht="40" customHeight="1" x14ac:dyDescent="0.35">
      <c r="A22" s="175" t="s">
        <v>8</v>
      </c>
      <c r="B22" s="176"/>
      <c r="C22" s="176"/>
      <c r="D22" s="237"/>
      <c r="E22" s="179">
        <f>AVERAGE(E4:E21)*10</f>
        <v>2.9411764705882355</v>
      </c>
      <c r="F22" s="179"/>
      <c r="G22" s="179"/>
      <c r="H22" s="179"/>
      <c r="I22" s="179"/>
      <c r="J22" s="180">
        <f>IFERROR(K22/E22,"")</f>
        <v>1</v>
      </c>
      <c r="K22" s="181">
        <f>AVERAGE(K4:K21)*10</f>
        <v>2.9411764705882355</v>
      </c>
      <c r="L22" s="182"/>
      <c r="M22" s="183"/>
      <c r="N22" s="184"/>
      <c r="O22" s="185"/>
      <c r="P22" s="186">
        <f>AVERAGE(P4:P21)*10</f>
        <v>4.7058823529411766</v>
      </c>
      <c r="Q22" s="187"/>
      <c r="R22" s="187"/>
      <c r="S22" s="187"/>
      <c r="T22" s="187"/>
      <c r="U22" s="188">
        <f>IFERROR(V22/P22,"")</f>
        <v>1</v>
      </c>
      <c r="V22" s="189">
        <f>AVERAGE(V4:V21)*10</f>
        <v>4.7058823529411766</v>
      </c>
      <c r="W22" s="190"/>
      <c r="X22" s="190"/>
      <c r="Y22" s="191">
        <f>V22-K22</f>
        <v>1.7647058823529411</v>
      </c>
      <c r="Z22" s="192">
        <f>SUM(Z4:Z21)</f>
        <v>3</v>
      </c>
      <c r="AA22" s="192">
        <f>SUM(AA4:AA21)</f>
        <v>0</v>
      </c>
    </row>
    <row r="23" spans="1:27" x14ac:dyDescent="0.35">
      <c r="A23" s="193" t="s">
        <v>123</v>
      </c>
      <c r="B23" s="194"/>
      <c r="C23" s="194"/>
      <c r="D23" s="238"/>
      <c r="E23" s="197">
        <f>E22/10</f>
        <v>0.29411764705882354</v>
      </c>
      <c r="F23" s="197"/>
      <c r="G23" s="197"/>
      <c r="H23" s="197"/>
      <c r="I23" s="197"/>
      <c r="J23" s="197"/>
      <c r="K23" s="198">
        <f>K22/10</f>
        <v>0.29411764705882354</v>
      </c>
      <c r="L23" s="199"/>
      <c r="M23" s="199"/>
      <c r="N23" s="200"/>
      <c r="O23" s="201"/>
      <c r="P23" s="202">
        <f>P22/10</f>
        <v>0.47058823529411764</v>
      </c>
      <c r="Q23" s="203"/>
      <c r="R23" s="203"/>
      <c r="S23" s="203"/>
      <c r="T23" s="203"/>
      <c r="U23" s="204"/>
      <c r="V23" s="205">
        <f>V22/10</f>
        <v>0.47058823529411764</v>
      </c>
      <c r="W23" s="206"/>
      <c r="X23" s="206"/>
      <c r="Y23" s="207"/>
      <c r="Z23" s="208"/>
      <c r="AA23" s="208"/>
    </row>
    <row r="25" spans="1:27" x14ac:dyDescent="0.35">
      <c r="N25" s="210" t="s">
        <v>124</v>
      </c>
    </row>
    <row r="26" spans="1:27" x14ac:dyDescent="0.35">
      <c r="N26" s="209" t="s">
        <v>87</v>
      </c>
      <c r="O26" s="65" t="s">
        <v>125</v>
      </c>
    </row>
    <row r="27" spans="1:27" x14ac:dyDescent="0.35">
      <c r="N27" s="209" t="s">
        <v>70</v>
      </c>
      <c r="O27" s="65" t="s">
        <v>126</v>
      </c>
    </row>
    <row r="28" spans="1:27" x14ac:dyDescent="0.35">
      <c r="N28" s="209" t="s">
        <v>75</v>
      </c>
      <c r="O28" s="65" t="s">
        <v>127</v>
      </c>
    </row>
    <row r="29" spans="1:27" x14ac:dyDescent="0.35">
      <c r="N29" s="209" t="s">
        <v>108</v>
      </c>
      <c r="O29" s="65" t="s">
        <v>128</v>
      </c>
    </row>
    <row r="30" spans="1:27" x14ac:dyDescent="0.35">
      <c r="N30" s="209" t="s">
        <v>72</v>
      </c>
      <c r="O30" s="65" t="s">
        <v>129</v>
      </c>
    </row>
  </sheetData>
  <dataValidations count="1">
    <dataValidation type="list" allowBlank="1" showDropDown="1" showErrorMessage="1" error="Please insert 0, 1 or n.a.!" sqref="Q4:T11 Q13:T21" xr:uid="{00080013-00C6-4711-9C4C-00470033008A}"/>
  </dataValidations>
  <hyperlinks>
    <hyperlink ref="W4" r:id="rId1" xr:uid="{CC1CB93F-6DD1-4FE1-B52C-8D332667DEB9}"/>
    <hyperlink ref="W5" r:id="rId2" xr:uid="{E793C6F9-E9C0-4CFE-857F-725FD8324F12}"/>
    <hyperlink ref="W6" r:id="rId3" xr:uid="{5E562B55-D604-44A9-82E7-479919A34790}"/>
    <hyperlink ref="W9" r:id="rId4" xr:uid="{8E6111FA-750E-48AE-8345-217BF32BDA12}"/>
    <hyperlink ref="W10" r:id="rId5" xr:uid="{45D4918C-7779-4464-831A-DFE03BF977B0}"/>
  </hyperlinks>
  <pageMargins left="0.70078740157480324" right="0.70078740157480324" top="0.75196850393700787" bottom="0.75196850393700787" header="0.3" footer="0.3"/>
  <pageSetup paperSize="9" firstPageNumber="429496729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1D4D60"/>
  </sheetPr>
  <dimension ref="A1:AA27"/>
  <sheetViews>
    <sheetView zoomScale="85" workbookViewId="0">
      <pane xSplit="2" ySplit="2" topLeftCell="W4" activePane="bottomRight" state="frozen"/>
      <selection activeCell="B2" sqref="B2"/>
      <selection pane="topRight"/>
      <selection pane="bottomLeft"/>
      <selection pane="bottomRight" activeCell="AC5" sqref="AC5"/>
    </sheetView>
  </sheetViews>
  <sheetFormatPr defaultColWidth="9.1796875" defaultRowHeight="13" x14ac:dyDescent="0.35"/>
  <cols>
    <col min="1" max="1" width="4.6328125" style="66" customWidth="1"/>
    <col min="2" max="2" width="70.36328125" style="67" customWidth="1"/>
    <col min="3" max="3" width="13.6328125" style="67"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241</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105</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242</v>
      </c>
      <c r="C4" s="95"/>
      <c r="D4" s="235"/>
      <c r="E4" s="97">
        <v>0</v>
      </c>
      <c r="F4" s="98" t="s">
        <v>55</v>
      </c>
      <c r="G4" s="98" t="s">
        <v>55</v>
      </c>
      <c r="H4" s="98">
        <v>0</v>
      </c>
      <c r="I4" s="98" t="s">
        <v>55</v>
      </c>
      <c r="J4" s="99">
        <v>0</v>
      </c>
      <c r="K4" s="100">
        <v>0</v>
      </c>
      <c r="L4" s="101"/>
      <c r="M4" s="102" t="s">
        <v>419</v>
      </c>
      <c r="N4" s="230" t="s">
        <v>108</v>
      </c>
      <c r="O4" s="167"/>
      <c r="P4" s="105">
        <v>1</v>
      </c>
      <c r="Q4" s="133" t="str">
        <f t="shared" ref="Q4:Q18" si="0">IF(REL_Corpcredits="no","n.a.",0)</f>
        <v>n.a.</v>
      </c>
      <c r="R4" s="141" t="s">
        <v>55</v>
      </c>
      <c r="S4" s="133">
        <v>1</v>
      </c>
      <c r="T4" s="133" t="str">
        <f t="shared" ref="T4:T18" si="1">IF(REL_Assetmanagement="no","n.a.",0)</f>
        <v>n.a.</v>
      </c>
      <c r="U4" s="106">
        <f t="shared" ref="U4:U11" si="2">IF(AND(P4=0,SUM(Q4:T4)&gt;0),"ERROR",IF(P4="n.a.","n.a.",IF(P4=0,0,IF(COUNTIF(Q4:T4,"n.a.")=4,"n.a.",IF(COUNTIF(Q4:T4,1)=4,1,0.5+(((COUNTIF(Q4:T4,"1"))/(4-COUNTIF(Q4:T4,"n.a.")))*0.5))))))</f>
        <v>1</v>
      </c>
      <c r="V4" s="107">
        <f t="shared" ref="V4:V11" si="3">IF(U4="n.a.",P4,P4*U4)</f>
        <v>1</v>
      </c>
      <c r="W4" s="65" t="s">
        <v>488</v>
      </c>
      <c r="X4" s="67" t="s">
        <v>516</v>
      </c>
      <c r="Y4" s="108">
        <f>IF(V4&lt;&gt;"",V4-K4,"")</f>
        <v>1</v>
      </c>
      <c r="Z4" s="109">
        <f t="shared" ref="Z4:Z18" si="4">IF(Y4&lt;&gt;"",IF(Y4&gt;0,1,0),"")</f>
        <v>1</v>
      </c>
      <c r="AA4" s="109">
        <f t="shared" ref="AA4:AA18" si="5">IF(Y4&lt;&gt;"",IF(Y4&lt;0,1,0),"")</f>
        <v>0</v>
      </c>
    </row>
    <row r="5" spans="1:27" ht="40" customHeight="1" x14ac:dyDescent="0.35">
      <c r="A5" s="94">
        <v>2</v>
      </c>
      <c r="B5" s="95" t="s">
        <v>243</v>
      </c>
      <c r="C5" s="95"/>
      <c r="D5" s="235"/>
      <c r="E5" s="97">
        <v>0</v>
      </c>
      <c r="F5" s="98" t="s">
        <v>55</v>
      </c>
      <c r="G5" s="98" t="s">
        <v>55</v>
      </c>
      <c r="H5" s="98">
        <v>0</v>
      </c>
      <c r="I5" s="98" t="s">
        <v>55</v>
      </c>
      <c r="J5" s="99">
        <v>0</v>
      </c>
      <c r="K5" s="100">
        <v>0</v>
      </c>
      <c r="L5" s="101"/>
      <c r="M5" s="102" t="s">
        <v>419</v>
      </c>
      <c r="N5" s="230" t="s">
        <v>108</v>
      </c>
      <c r="O5" s="167"/>
      <c r="P5" s="105">
        <v>1</v>
      </c>
      <c r="Q5" s="133" t="str">
        <f t="shared" si="0"/>
        <v>n.a.</v>
      </c>
      <c r="R5" s="141" t="s">
        <v>55</v>
      </c>
      <c r="S5" s="133">
        <v>1</v>
      </c>
      <c r="T5" s="133" t="str">
        <f t="shared" si="1"/>
        <v>n.a.</v>
      </c>
      <c r="U5" s="106">
        <f t="shared" si="2"/>
        <v>1</v>
      </c>
      <c r="V5" s="107">
        <f t="shared" si="3"/>
        <v>1</v>
      </c>
      <c r="W5" s="65" t="s">
        <v>488</v>
      </c>
      <c r="X5" s="67" t="s">
        <v>517</v>
      </c>
      <c r="Y5" s="108">
        <f>IF(V5&lt;&gt;"",V5-K5,"")</f>
        <v>1</v>
      </c>
      <c r="Z5" s="109">
        <f t="shared" si="4"/>
        <v>1</v>
      </c>
      <c r="AA5" s="109">
        <f t="shared" si="5"/>
        <v>0</v>
      </c>
    </row>
    <row r="6" spans="1:27" ht="40" customHeight="1" x14ac:dyDescent="0.35">
      <c r="A6" s="94">
        <v>3</v>
      </c>
      <c r="B6" s="95" t="s">
        <v>244</v>
      </c>
      <c r="C6" s="95"/>
      <c r="D6" s="235"/>
      <c r="E6" s="97">
        <v>0</v>
      </c>
      <c r="F6" s="98" t="s">
        <v>55</v>
      </c>
      <c r="G6" s="98" t="s">
        <v>55</v>
      </c>
      <c r="H6" s="98">
        <v>0</v>
      </c>
      <c r="I6" s="98" t="s">
        <v>55</v>
      </c>
      <c r="J6" s="99">
        <v>0</v>
      </c>
      <c r="K6" s="100">
        <v>0</v>
      </c>
      <c r="L6" s="131"/>
      <c r="M6" s="102" t="s">
        <v>419</v>
      </c>
      <c r="N6" s="230" t="s">
        <v>108</v>
      </c>
      <c r="O6" s="167"/>
      <c r="P6" s="105">
        <v>1</v>
      </c>
      <c r="Q6" s="133" t="str">
        <f t="shared" si="0"/>
        <v>n.a.</v>
      </c>
      <c r="R6" s="141" t="s">
        <v>55</v>
      </c>
      <c r="S6" s="133">
        <v>1</v>
      </c>
      <c r="T6" s="133" t="str">
        <f t="shared" si="1"/>
        <v>n.a.</v>
      </c>
      <c r="U6" s="106">
        <f t="shared" si="2"/>
        <v>1</v>
      </c>
      <c r="V6" s="107">
        <f t="shared" si="3"/>
        <v>1</v>
      </c>
      <c r="W6" s="269" t="s">
        <v>392</v>
      </c>
      <c r="X6" s="67" t="s">
        <v>582</v>
      </c>
      <c r="Y6" s="108">
        <f>IF(V6&lt;&gt;"",V6-K6,"")</f>
        <v>1</v>
      </c>
      <c r="Z6" s="109">
        <f t="shared" si="4"/>
        <v>1</v>
      </c>
      <c r="AA6" s="109">
        <f t="shared" si="5"/>
        <v>0</v>
      </c>
    </row>
    <row r="7" spans="1:27" ht="40" customHeight="1" x14ac:dyDescent="0.35">
      <c r="A7" s="94">
        <v>4</v>
      </c>
      <c r="B7" s="95" t="s">
        <v>245</v>
      </c>
      <c r="C7" s="95"/>
      <c r="D7" s="235"/>
      <c r="E7" s="97">
        <v>0</v>
      </c>
      <c r="F7" s="98" t="s">
        <v>55</v>
      </c>
      <c r="G7" s="98" t="s">
        <v>55</v>
      </c>
      <c r="H7" s="98">
        <v>0</v>
      </c>
      <c r="I7" s="98" t="s">
        <v>55</v>
      </c>
      <c r="J7" s="99">
        <v>0</v>
      </c>
      <c r="K7" s="100">
        <v>0</v>
      </c>
      <c r="L7" s="131"/>
      <c r="M7" s="102" t="s">
        <v>419</v>
      </c>
      <c r="N7" s="230" t="s">
        <v>108</v>
      </c>
      <c r="O7" s="167"/>
      <c r="P7" s="105">
        <v>1</v>
      </c>
      <c r="Q7" s="133" t="str">
        <f t="shared" si="0"/>
        <v>n.a.</v>
      </c>
      <c r="R7" s="141" t="s">
        <v>55</v>
      </c>
      <c r="S7" s="133">
        <v>1</v>
      </c>
      <c r="T7" s="133" t="str">
        <f t="shared" si="1"/>
        <v>n.a.</v>
      </c>
      <c r="U7" s="106">
        <f t="shared" si="2"/>
        <v>1</v>
      </c>
      <c r="V7" s="107">
        <f t="shared" si="3"/>
        <v>1</v>
      </c>
      <c r="W7" s="269" t="s">
        <v>392</v>
      </c>
      <c r="X7" s="67" t="s">
        <v>583</v>
      </c>
      <c r="Y7" s="108">
        <f>IF(V7&lt;&gt;"",V7-K7,"")</f>
        <v>1</v>
      </c>
      <c r="Z7" s="109">
        <f t="shared" si="4"/>
        <v>1</v>
      </c>
      <c r="AA7" s="109">
        <f t="shared" si="5"/>
        <v>0</v>
      </c>
    </row>
    <row r="8" spans="1:27" ht="40" customHeight="1" x14ac:dyDescent="0.35">
      <c r="A8" s="94">
        <v>5</v>
      </c>
      <c r="B8" s="95" t="s">
        <v>246</v>
      </c>
      <c r="C8" s="95"/>
      <c r="D8" s="235"/>
      <c r="E8" s="97">
        <v>0</v>
      </c>
      <c r="F8" s="98" t="s">
        <v>55</v>
      </c>
      <c r="G8" s="98" t="s">
        <v>55</v>
      </c>
      <c r="H8" s="98">
        <v>0</v>
      </c>
      <c r="I8" s="98" t="s">
        <v>55</v>
      </c>
      <c r="J8" s="99">
        <v>0</v>
      </c>
      <c r="K8" s="100">
        <v>0</v>
      </c>
      <c r="L8" s="131"/>
      <c r="M8" s="102" t="s">
        <v>419</v>
      </c>
      <c r="N8" s="230" t="s">
        <v>108</v>
      </c>
      <c r="O8" s="167"/>
      <c r="P8" s="105">
        <v>1</v>
      </c>
      <c r="Q8" s="133" t="str">
        <f t="shared" si="0"/>
        <v>n.a.</v>
      </c>
      <c r="R8" s="141" t="s">
        <v>55</v>
      </c>
      <c r="S8" s="133">
        <v>1</v>
      </c>
      <c r="T8" s="133" t="str">
        <f t="shared" si="1"/>
        <v>n.a.</v>
      </c>
      <c r="U8" s="106">
        <f t="shared" si="2"/>
        <v>1</v>
      </c>
      <c r="V8" s="107">
        <f t="shared" si="3"/>
        <v>1</v>
      </c>
      <c r="W8" s="65" t="s">
        <v>488</v>
      </c>
      <c r="X8" s="67" t="s">
        <v>518</v>
      </c>
      <c r="Y8" s="108">
        <f>IF(V8&lt;&gt;"",V8-K8,"")</f>
        <v>1</v>
      </c>
      <c r="Z8" s="109">
        <f t="shared" si="4"/>
        <v>1</v>
      </c>
      <c r="AA8" s="109">
        <f t="shared" si="5"/>
        <v>0</v>
      </c>
    </row>
    <row r="9" spans="1:27" ht="40" customHeight="1" x14ac:dyDescent="0.35">
      <c r="A9" s="94">
        <v>6</v>
      </c>
      <c r="B9" s="95" t="s">
        <v>247</v>
      </c>
      <c r="C9" s="95"/>
      <c r="D9" s="235"/>
      <c r="E9" s="97">
        <v>0</v>
      </c>
      <c r="F9" s="98" t="s">
        <v>55</v>
      </c>
      <c r="G9" s="98" t="s">
        <v>55</v>
      </c>
      <c r="H9" s="98">
        <v>0</v>
      </c>
      <c r="I9" s="98" t="s">
        <v>55</v>
      </c>
      <c r="J9" s="99">
        <v>0</v>
      </c>
      <c r="K9" s="100">
        <v>0</v>
      </c>
      <c r="L9" s="131"/>
      <c r="M9" s="102" t="s">
        <v>419</v>
      </c>
      <c r="N9" s="230" t="s">
        <v>108</v>
      </c>
      <c r="O9" s="167"/>
      <c r="P9" s="105">
        <v>1</v>
      </c>
      <c r="Q9" s="133" t="str">
        <f t="shared" si="0"/>
        <v>n.a.</v>
      </c>
      <c r="R9" s="141" t="s">
        <v>55</v>
      </c>
      <c r="S9" s="133">
        <v>1</v>
      </c>
      <c r="T9" s="133" t="str">
        <f t="shared" si="1"/>
        <v>n.a.</v>
      </c>
      <c r="U9" s="106">
        <f t="shared" si="2"/>
        <v>1</v>
      </c>
      <c r="V9" s="107">
        <f t="shared" si="3"/>
        <v>1</v>
      </c>
      <c r="W9" s="65" t="s">
        <v>488</v>
      </c>
      <c r="X9" s="67" t="s">
        <v>519</v>
      </c>
      <c r="Y9" s="108">
        <f>IF(V9&lt;&gt;"",V9-K9,"")</f>
        <v>1</v>
      </c>
      <c r="Z9" s="109">
        <f t="shared" si="4"/>
        <v>1</v>
      </c>
      <c r="AA9" s="109">
        <f t="shared" si="5"/>
        <v>0</v>
      </c>
    </row>
    <row r="10" spans="1:27" ht="40" customHeight="1" x14ac:dyDescent="0.35">
      <c r="A10" s="94">
        <v>7</v>
      </c>
      <c r="B10" s="95" t="s">
        <v>248</v>
      </c>
      <c r="C10" s="95"/>
      <c r="D10" s="235"/>
      <c r="E10" s="97">
        <v>0</v>
      </c>
      <c r="F10" s="98" t="s">
        <v>55</v>
      </c>
      <c r="G10" s="98" t="s">
        <v>55</v>
      </c>
      <c r="H10" s="98">
        <v>0</v>
      </c>
      <c r="I10" s="98" t="s">
        <v>55</v>
      </c>
      <c r="J10" s="99">
        <v>0</v>
      </c>
      <c r="K10" s="100">
        <v>0</v>
      </c>
      <c r="L10" s="131"/>
      <c r="M10" s="102" t="s">
        <v>419</v>
      </c>
      <c r="N10" s="230" t="s">
        <v>108</v>
      </c>
      <c r="O10" s="167"/>
      <c r="P10" s="105">
        <f>IF(O10="",0,O10)</f>
        <v>0</v>
      </c>
      <c r="Q10" s="133" t="str">
        <f t="shared" si="0"/>
        <v>n.a.</v>
      </c>
      <c r="R10" s="141" t="s">
        <v>55</v>
      </c>
      <c r="S10" s="133">
        <f t="shared" ref="S10:S18" si="6">IF(REL_Proprietaryassets="no","n.a.",0)</f>
        <v>0</v>
      </c>
      <c r="T10" s="133" t="str">
        <f t="shared" si="1"/>
        <v>n.a.</v>
      </c>
      <c r="U10" s="106">
        <f>IF(AND(P10=0,SUM(Q10:T10)&gt;0),"ERROR",IF(P10="n.a.","n.a.",IF(P10=0,0,IF(COUNTIF(Q10:T10,"n.a.")=4,"n.a.",IF(COUNTIF(Q10:T10,1)=4,1,0.5+(((COUNTIF(Q10:T10,"1"))/(4-COUNTIF(Q10:T10,"n.a.")))*0.5))))))</f>
        <v>0</v>
      </c>
      <c r="V10" s="107">
        <f>IF(U10="n.a.",P10,P10*U10)</f>
        <v>0</v>
      </c>
      <c r="W10" s="65" t="s">
        <v>488</v>
      </c>
      <c r="X10" s="67" t="s">
        <v>552</v>
      </c>
      <c r="Y10" s="108">
        <f>IF(V10&lt;&gt;"",V10-K10,"")</f>
        <v>0</v>
      </c>
      <c r="Z10" s="109">
        <f>IF(Y10&lt;&gt;"",IF(Y10&gt;0,1,0),"")</f>
        <v>0</v>
      </c>
      <c r="AA10" s="109">
        <f>IF(Y10&lt;&gt;"",IF(Y10&lt;0,1,0),"")</f>
        <v>0</v>
      </c>
    </row>
    <row r="11" spans="1:27" ht="40" customHeight="1" x14ac:dyDescent="0.35">
      <c r="A11" s="94">
        <v>8</v>
      </c>
      <c r="B11" s="95" t="s">
        <v>249</v>
      </c>
      <c r="C11" s="95"/>
      <c r="D11" s="235"/>
      <c r="E11" s="97">
        <v>0</v>
      </c>
      <c r="F11" s="98" t="s">
        <v>55</v>
      </c>
      <c r="G11" s="98" t="s">
        <v>55</v>
      </c>
      <c r="H11" s="98">
        <v>0</v>
      </c>
      <c r="I11" s="98" t="s">
        <v>55</v>
      </c>
      <c r="J11" s="99">
        <v>0</v>
      </c>
      <c r="K11" s="100">
        <v>0</v>
      </c>
      <c r="L11" s="131"/>
      <c r="M11" s="102" t="s">
        <v>419</v>
      </c>
      <c r="N11" s="230" t="s">
        <v>75</v>
      </c>
      <c r="O11" s="167"/>
      <c r="P11" s="105">
        <v>0</v>
      </c>
      <c r="Q11" s="133" t="str">
        <f t="shared" si="0"/>
        <v>n.a.</v>
      </c>
      <c r="R11" s="141" t="s">
        <v>55</v>
      </c>
      <c r="S11" s="133">
        <f t="shared" si="6"/>
        <v>0</v>
      </c>
      <c r="T11" s="133" t="str">
        <f t="shared" si="1"/>
        <v>n.a.</v>
      </c>
      <c r="U11" s="106">
        <f t="shared" si="2"/>
        <v>0</v>
      </c>
      <c r="V11" s="107">
        <f t="shared" si="3"/>
        <v>0</v>
      </c>
      <c r="W11" s="65" t="s">
        <v>488</v>
      </c>
      <c r="X11" s="65" t="s">
        <v>560</v>
      </c>
      <c r="Y11" s="108">
        <f>IF(V11&lt;&gt;"",V11-K11,"")</f>
        <v>0</v>
      </c>
      <c r="Z11" s="109">
        <f t="shared" si="4"/>
        <v>0</v>
      </c>
      <c r="AA11" s="109">
        <f t="shared" si="5"/>
        <v>0</v>
      </c>
    </row>
    <row r="12" spans="1:27" ht="40" customHeight="1" x14ac:dyDescent="0.35">
      <c r="A12" s="94">
        <v>9</v>
      </c>
      <c r="B12" s="95" t="s">
        <v>250</v>
      </c>
      <c r="C12" s="95"/>
      <c r="D12" s="235"/>
      <c r="E12" s="97">
        <v>0</v>
      </c>
      <c r="F12" s="98" t="s">
        <v>55</v>
      </c>
      <c r="G12" s="98" t="s">
        <v>55</v>
      </c>
      <c r="H12" s="98">
        <v>0</v>
      </c>
      <c r="I12" s="98" t="s">
        <v>55</v>
      </c>
      <c r="J12" s="99">
        <v>0</v>
      </c>
      <c r="K12" s="100">
        <v>0</v>
      </c>
      <c r="L12" s="131"/>
      <c r="M12" s="102" t="s">
        <v>419</v>
      </c>
      <c r="N12" s="230" t="s">
        <v>75</v>
      </c>
      <c r="O12" s="167"/>
      <c r="P12" s="105">
        <f t="shared" ref="P12" si="7">IF(O12="",0,O12)</f>
        <v>0</v>
      </c>
      <c r="Q12" s="133" t="str">
        <f t="shared" si="0"/>
        <v>n.a.</v>
      </c>
      <c r="R12" s="141" t="s">
        <v>55</v>
      </c>
      <c r="S12" s="133">
        <f t="shared" si="6"/>
        <v>0</v>
      </c>
      <c r="T12" s="133" t="str">
        <f t="shared" si="1"/>
        <v>n.a.</v>
      </c>
      <c r="U12" s="106">
        <f t="shared" ref="U12:U18" si="8">IF(AND(P12=0,SUM(Q12:T12)&gt;0),"ERROR",IF(P12="n.a.","n.a.",IF(P12=0,0,IF(COUNTIF(Q12:T12,"n.a.")=4,"n.a.",IF(COUNTIF(Q12:T12,1)=4,1,0.5+(((COUNTIF(Q12:T12,"1"))/(4-COUNTIF(Q12:T12,"n.a.")))*0.5))))))</f>
        <v>0</v>
      </c>
      <c r="V12" s="107">
        <f t="shared" ref="V12:V18" si="9">IF(U12="n.a.",P12,P12*U12)</f>
        <v>0</v>
      </c>
      <c r="W12" s="65" t="s">
        <v>488</v>
      </c>
      <c r="X12" s="67" t="s">
        <v>566</v>
      </c>
      <c r="Y12" s="108">
        <f>IF(V12&lt;&gt;"",V12-K12,"")</f>
        <v>0</v>
      </c>
      <c r="Z12" s="109">
        <f t="shared" si="4"/>
        <v>0</v>
      </c>
      <c r="AA12" s="109">
        <f t="shared" si="5"/>
        <v>0</v>
      </c>
    </row>
    <row r="13" spans="1:27" ht="40" customHeight="1" x14ac:dyDescent="0.35">
      <c r="A13" s="94">
        <v>10</v>
      </c>
      <c r="B13" s="95" t="s">
        <v>251</v>
      </c>
      <c r="C13" s="95"/>
      <c r="D13" s="235"/>
      <c r="E13" s="97">
        <v>0</v>
      </c>
      <c r="F13" s="98" t="s">
        <v>55</v>
      </c>
      <c r="G13" s="98" t="s">
        <v>55</v>
      </c>
      <c r="H13" s="98">
        <v>0</v>
      </c>
      <c r="I13" s="98" t="s">
        <v>55</v>
      </c>
      <c r="J13" s="99">
        <v>0</v>
      </c>
      <c r="K13" s="100">
        <v>0</v>
      </c>
      <c r="L13" s="131"/>
      <c r="M13" s="102" t="s">
        <v>419</v>
      </c>
      <c r="N13" s="230" t="s">
        <v>75</v>
      </c>
      <c r="O13" s="167"/>
      <c r="P13" s="105">
        <v>0</v>
      </c>
      <c r="Q13" s="133" t="str">
        <f t="shared" si="0"/>
        <v>n.a.</v>
      </c>
      <c r="R13" s="141" t="s">
        <v>55</v>
      </c>
      <c r="S13" s="133">
        <f t="shared" si="6"/>
        <v>0</v>
      </c>
      <c r="T13" s="133" t="str">
        <f t="shared" si="1"/>
        <v>n.a.</v>
      </c>
      <c r="U13" s="106">
        <f t="shared" si="8"/>
        <v>0</v>
      </c>
      <c r="V13" s="107">
        <f t="shared" si="9"/>
        <v>0</v>
      </c>
      <c r="W13" s="65" t="s">
        <v>553</v>
      </c>
      <c r="X13" s="67" t="s">
        <v>566</v>
      </c>
      <c r="Y13" s="108">
        <f>IF(V13&lt;&gt;"",V13-K13,"")</f>
        <v>0</v>
      </c>
      <c r="Z13" s="109">
        <f t="shared" si="4"/>
        <v>0</v>
      </c>
      <c r="AA13" s="109">
        <f t="shared" si="5"/>
        <v>0</v>
      </c>
    </row>
    <row r="14" spans="1:27" ht="40" customHeight="1" x14ac:dyDescent="0.35">
      <c r="A14" s="94">
        <v>11</v>
      </c>
      <c r="B14" s="95" t="s">
        <v>252</v>
      </c>
      <c r="C14" s="95"/>
      <c r="D14" s="235"/>
      <c r="E14" s="97">
        <v>0</v>
      </c>
      <c r="F14" s="98" t="s">
        <v>55</v>
      </c>
      <c r="G14" s="98" t="s">
        <v>55</v>
      </c>
      <c r="H14" s="98">
        <v>0</v>
      </c>
      <c r="I14" s="98" t="s">
        <v>55</v>
      </c>
      <c r="J14" s="99">
        <v>0</v>
      </c>
      <c r="K14" s="100">
        <v>0</v>
      </c>
      <c r="L14" s="131"/>
      <c r="M14" s="102" t="s">
        <v>419</v>
      </c>
      <c r="N14" s="230" t="s">
        <v>75</v>
      </c>
      <c r="O14" s="167"/>
      <c r="P14" s="105">
        <f t="shared" ref="P14" si="10">IF(O14="",0,O14)</f>
        <v>0</v>
      </c>
      <c r="Q14" s="133" t="str">
        <f t="shared" si="0"/>
        <v>n.a.</v>
      </c>
      <c r="R14" s="141" t="s">
        <v>55</v>
      </c>
      <c r="S14" s="133">
        <f t="shared" si="6"/>
        <v>0</v>
      </c>
      <c r="T14" s="133" t="str">
        <f t="shared" si="1"/>
        <v>n.a.</v>
      </c>
      <c r="U14" s="106">
        <f t="shared" si="8"/>
        <v>0</v>
      </c>
      <c r="V14" s="107">
        <f t="shared" si="9"/>
        <v>0</v>
      </c>
      <c r="W14" s="65" t="s">
        <v>554</v>
      </c>
      <c r="X14" s="67" t="s">
        <v>566</v>
      </c>
      <c r="Y14" s="108">
        <f>IF(V14&lt;&gt;"",V14-K14,"")</f>
        <v>0</v>
      </c>
      <c r="Z14" s="109">
        <f t="shared" si="4"/>
        <v>0</v>
      </c>
      <c r="AA14" s="109">
        <f t="shared" si="5"/>
        <v>0</v>
      </c>
    </row>
    <row r="15" spans="1:27" ht="26" x14ac:dyDescent="0.35">
      <c r="A15" s="94">
        <v>12</v>
      </c>
      <c r="B15" s="95" t="s">
        <v>253</v>
      </c>
      <c r="C15" s="95"/>
      <c r="D15" s="235"/>
      <c r="E15" s="97">
        <v>0</v>
      </c>
      <c r="F15" s="98" t="s">
        <v>55</v>
      </c>
      <c r="G15" s="98" t="s">
        <v>55</v>
      </c>
      <c r="H15" s="98">
        <v>0</v>
      </c>
      <c r="I15" s="98" t="s">
        <v>55</v>
      </c>
      <c r="J15" s="99">
        <v>0</v>
      </c>
      <c r="K15" s="100">
        <v>0</v>
      </c>
      <c r="L15" s="131"/>
      <c r="M15" s="102" t="s">
        <v>419</v>
      </c>
      <c r="N15" s="230" t="s">
        <v>75</v>
      </c>
      <c r="O15" s="167"/>
      <c r="P15" s="105">
        <v>0</v>
      </c>
      <c r="Q15" s="133" t="str">
        <f t="shared" si="0"/>
        <v>n.a.</v>
      </c>
      <c r="R15" s="141" t="s">
        <v>55</v>
      </c>
      <c r="S15" s="133">
        <f t="shared" si="6"/>
        <v>0</v>
      </c>
      <c r="T15" s="133" t="str">
        <f t="shared" si="1"/>
        <v>n.a.</v>
      </c>
      <c r="U15" s="106">
        <f t="shared" si="8"/>
        <v>0</v>
      </c>
      <c r="V15" s="107">
        <f t="shared" si="9"/>
        <v>0</v>
      </c>
      <c r="W15" s="65" t="s">
        <v>555</v>
      </c>
      <c r="X15" s="65" t="s">
        <v>566</v>
      </c>
      <c r="Y15" s="108">
        <f>IF(V15&lt;&gt;"",V15-K15,"")</f>
        <v>0</v>
      </c>
      <c r="Z15" s="109">
        <f t="shared" si="4"/>
        <v>0</v>
      </c>
      <c r="AA15" s="109">
        <f t="shared" si="5"/>
        <v>0</v>
      </c>
    </row>
    <row r="16" spans="1:27" ht="40" customHeight="1" x14ac:dyDescent="0.35">
      <c r="A16" s="94">
        <v>13</v>
      </c>
      <c r="B16" s="95" t="s">
        <v>254</v>
      </c>
      <c r="C16" s="95"/>
      <c r="D16" s="235"/>
      <c r="E16" s="97">
        <v>0</v>
      </c>
      <c r="F16" s="98" t="s">
        <v>55</v>
      </c>
      <c r="G16" s="98" t="s">
        <v>55</v>
      </c>
      <c r="H16" s="98">
        <v>0</v>
      </c>
      <c r="I16" s="98" t="s">
        <v>55</v>
      </c>
      <c r="J16" s="99">
        <v>0</v>
      </c>
      <c r="K16" s="100">
        <v>0</v>
      </c>
      <c r="L16" s="131"/>
      <c r="M16" s="102" t="s">
        <v>419</v>
      </c>
      <c r="N16" s="230" t="s">
        <v>75</v>
      </c>
      <c r="O16" s="167"/>
      <c r="P16" s="105">
        <f t="shared" ref="P16" si="11">IF(O16="",0,O16)</f>
        <v>0</v>
      </c>
      <c r="Q16" s="133" t="str">
        <f t="shared" si="0"/>
        <v>n.a.</v>
      </c>
      <c r="R16" s="141" t="s">
        <v>55</v>
      </c>
      <c r="S16" s="133">
        <f t="shared" si="6"/>
        <v>0</v>
      </c>
      <c r="T16" s="133" t="str">
        <f t="shared" si="1"/>
        <v>n.a.</v>
      </c>
      <c r="U16" s="106">
        <f t="shared" si="8"/>
        <v>0</v>
      </c>
      <c r="V16" s="107">
        <f t="shared" si="9"/>
        <v>0</v>
      </c>
      <c r="W16" s="65" t="s">
        <v>556</v>
      </c>
      <c r="X16" s="67" t="s">
        <v>566</v>
      </c>
      <c r="Y16" s="108">
        <f>IF(V16&lt;&gt;"",V16-K16,"")</f>
        <v>0</v>
      </c>
      <c r="Z16" s="109">
        <f t="shared" si="4"/>
        <v>0</v>
      </c>
      <c r="AA16" s="109">
        <f t="shared" si="5"/>
        <v>0</v>
      </c>
    </row>
    <row r="17" spans="1:27" ht="40" customHeight="1" x14ac:dyDescent="0.35">
      <c r="A17" s="94">
        <v>14</v>
      </c>
      <c r="B17" s="95" t="s">
        <v>255</v>
      </c>
      <c r="C17" s="95"/>
      <c r="D17" s="235"/>
      <c r="E17" s="97">
        <v>0</v>
      </c>
      <c r="F17" s="98" t="s">
        <v>55</v>
      </c>
      <c r="G17" s="98" t="s">
        <v>55</v>
      </c>
      <c r="H17" s="98">
        <v>0</v>
      </c>
      <c r="I17" s="98" t="s">
        <v>55</v>
      </c>
      <c r="J17" s="99">
        <v>0</v>
      </c>
      <c r="K17" s="100">
        <v>0</v>
      </c>
      <c r="L17" s="131"/>
      <c r="M17" s="102" t="s">
        <v>419</v>
      </c>
      <c r="N17" s="230" t="s">
        <v>75</v>
      </c>
      <c r="O17" s="167"/>
      <c r="P17" s="105">
        <v>0</v>
      </c>
      <c r="Q17" s="133" t="str">
        <f t="shared" si="0"/>
        <v>n.a.</v>
      </c>
      <c r="R17" s="141" t="s">
        <v>55</v>
      </c>
      <c r="S17" s="133">
        <f t="shared" si="6"/>
        <v>0</v>
      </c>
      <c r="T17" s="133" t="str">
        <f t="shared" si="1"/>
        <v>n.a.</v>
      </c>
      <c r="U17" s="106">
        <f t="shared" si="8"/>
        <v>0</v>
      </c>
      <c r="V17" s="107">
        <f t="shared" si="9"/>
        <v>0</v>
      </c>
      <c r="W17" s="65" t="s">
        <v>557</v>
      </c>
      <c r="X17" s="67" t="s">
        <v>566</v>
      </c>
      <c r="Y17" s="108">
        <f>IF(V17&lt;&gt;"",V17-K17,"")</f>
        <v>0</v>
      </c>
      <c r="Z17" s="109">
        <f t="shared" si="4"/>
        <v>0</v>
      </c>
      <c r="AA17" s="109">
        <f t="shared" si="5"/>
        <v>0</v>
      </c>
    </row>
    <row r="18" spans="1:27" ht="40" customHeight="1" x14ac:dyDescent="0.35">
      <c r="A18" s="94">
        <v>15</v>
      </c>
      <c r="B18" s="95" t="s">
        <v>256</v>
      </c>
      <c r="C18" s="95"/>
      <c r="D18" s="254"/>
      <c r="E18" s="97">
        <v>0</v>
      </c>
      <c r="F18" s="98" t="s">
        <v>55</v>
      </c>
      <c r="G18" s="98" t="s">
        <v>55</v>
      </c>
      <c r="H18" s="98">
        <v>0</v>
      </c>
      <c r="I18" s="98" t="s">
        <v>55</v>
      </c>
      <c r="J18" s="99">
        <v>0</v>
      </c>
      <c r="K18" s="100">
        <v>0</v>
      </c>
      <c r="L18" s="131"/>
      <c r="M18" s="102" t="s">
        <v>419</v>
      </c>
      <c r="N18" s="230" t="s">
        <v>75</v>
      </c>
      <c r="O18" s="229"/>
      <c r="P18" s="105">
        <f t="shared" ref="P18" si="12">IF(O18="",0,O18)</f>
        <v>0</v>
      </c>
      <c r="Q18" s="133" t="str">
        <f t="shared" si="0"/>
        <v>n.a.</v>
      </c>
      <c r="R18" s="141" t="s">
        <v>55</v>
      </c>
      <c r="S18" s="133">
        <f t="shared" si="6"/>
        <v>0</v>
      </c>
      <c r="T18" s="133" t="str">
        <f t="shared" si="1"/>
        <v>n.a.</v>
      </c>
      <c r="U18" s="106">
        <f t="shared" si="8"/>
        <v>0</v>
      </c>
      <c r="V18" s="107">
        <f t="shared" si="9"/>
        <v>0</v>
      </c>
      <c r="W18" s="65" t="s">
        <v>558</v>
      </c>
      <c r="X18" s="67" t="s">
        <v>566</v>
      </c>
      <c r="Y18" s="108">
        <f>IF(V18&lt;&gt;"",V18-K18,"")</f>
        <v>0</v>
      </c>
      <c r="Z18" s="109">
        <f t="shared" si="4"/>
        <v>0</v>
      </c>
      <c r="AA18" s="109">
        <f t="shared" si="5"/>
        <v>0</v>
      </c>
    </row>
    <row r="19" spans="1:27" s="174" customFormat="1" ht="40" customHeight="1" x14ac:dyDescent="0.35">
      <c r="A19" s="175" t="s">
        <v>8</v>
      </c>
      <c r="B19" s="176"/>
      <c r="C19" s="176"/>
      <c r="D19" s="237"/>
      <c r="E19" s="179">
        <f>AVERAGE(E4:E18)*10</f>
        <v>0</v>
      </c>
      <c r="F19" s="179"/>
      <c r="G19" s="179"/>
      <c r="H19" s="179"/>
      <c r="I19" s="179"/>
      <c r="J19" s="180" t="str">
        <f>IFERROR(K19/E19,"")</f>
        <v/>
      </c>
      <c r="K19" s="181">
        <f>AVERAGE(K4:K18)*10</f>
        <v>0</v>
      </c>
      <c r="L19" s="182"/>
      <c r="M19" s="183"/>
      <c r="N19" s="184"/>
      <c r="O19" s="185"/>
      <c r="P19" s="186">
        <f>AVERAGE(P4:P18)*10</f>
        <v>4</v>
      </c>
      <c r="Q19" s="187"/>
      <c r="R19" s="187"/>
      <c r="S19" s="187"/>
      <c r="T19" s="187"/>
      <c r="U19" s="188">
        <f>IFERROR(V19/P19,"")</f>
        <v>1</v>
      </c>
      <c r="V19" s="189">
        <f>AVERAGE(V4:V18)*10</f>
        <v>4</v>
      </c>
      <c r="W19" s="190"/>
      <c r="X19" s="190"/>
      <c r="Y19" s="191">
        <f>V19-K19</f>
        <v>4</v>
      </c>
      <c r="Z19" s="192">
        <f>SUM(Z4:Z18)</f>
        <v>6</v>
      </c>
      <c r="AA19" s="192">
        <f>SUM(AA4:AA18)</f>
        <v>0</v>
      </c>
    </row>
    <row r="20" spans="1:27" x14ac:dyDescent="0.35">
      <c r="A20" s="193" t="s">
        <v>123</v>
      </c>
      <c r="B20" s="194"/>
      <c r="C20" s="194"/>
      <c r="D20" s="238"/>
      <c r="E20" s="197">
        <f>E19/10</f>
        <v>0</v>
      </c>
      <c r="F20" s="197"/>
      <c r="G20" s="197"/>
      <c r="H20" s="197"/>
      <c r="I20" s="197"/>
      <c r="J20" s="197"/>
      <c r="K20" s="198">
        <f>K19/10</f>
        <v>0</v>
      </c>
      <c r="L20" s="199"/>
      <c r="M20" s="199"/>
      <c r="N20" s="200"/>
      <c r="O20" s="201"/>
      <c r="P20" s="202">
        <f>P19/10</f>
        <v>0.4</v>
      </c>
      <c r="Q20" s="203"/>
      <c r="R20" s="203"/>
      <c r="S20" s="203"/>
      <c r="T20" s="203"/>
      <c r="U20" s="204"/>
      <c r="V20" s="205">
        <f>V19/10</f>
        <v>0.4</v>
      </c>
      <c r="W20" s="206"/>
      <c r="X20" s="206"/>
      <c r="Y20" s="207"/>
      <c r="Z20" s="208"/>
      <c r="AA20" s="208"/>
    </row>
    <row r="22" spans="1:27" x14ac:dyDescent="0.35">
      <c r="N22" s="210" t="s">
        <v>124</v>
      </c>
    </row>
    <row r="23" spans="1:27" x14ac:dyDescent="0.35">
      <c r="N23" s="209" t="s">
        <v>87</v>
      </c>
      <c r="O23" s="65" t="s">
        <v>125</v>
      </c>
    </row>
    <row r="24" spans="1:27" x14ac:dyDescent="0.35">
      <c r="N24" s="209" t="s">
        <v>70</v>
      </c>
      <c r="O24" s="65" t="s">
        <v>126</v>
      </c>
    </row>
    <row r="25" spans="1:27" x14ac:dyDescent="0.35">
      <c r="N25" s="209" t="s">
        <v>75</v>
      </c>
      <c r="O25" s="65" t="s">
        <v>127</v>
      </c>
    </row>
    <row r="26" spans="1:27" x14ac:dyDescent="0.35">
      <c r="N26" s="209" t="s">
        <v>108</v>
      </c>
      <c r="O26" s="65" t="s">
        <v>128</v>
      </c>
    </row>
    <row r="27" spans="1:27" x14ac:dyDescent="0.35">
      <c r="N27" s="209" t="s">
        <v>72</v>
      </c>
      <c r="O27" s="65" t="s">
        <v>129</v>
      </c>
    </row>
  </sheetData>
  <phoneticPr fontId="33" type="noConversion"/>
  <dataValidations count="1">
    <dataValidation type="list" allowBlank="1" showDropDown="1" showErrorMessage="1" error="Please insert 0, 1 or n.a.!" sqref="Q4:T18" xr:uid="{00C900E4-0088-4770-B972-0004008100B3}"/>
  </dataValidations>
  <hyperlinks>
    <hyperlink ref="W6" r:id="rId1" display="Eigenanlagen der Sparda-Bank West" xr:uid="{9EA26916-F9F8-48AC-9DE8-82E0037CABE3}"/>
    <hyperlink ref="W7" r:id="rId2" display="Eigenanlagen der Sparda-Bank West" xr:uid="{0F47F1D6-6C86-41FF-AEC6-336BF029E841}"/>
  </hyperlinks>
  <pageMargins left="0.70078740157480324" right="0.70078740157480324" top="0.75196850393700787" bottom="0.75196850393700787" header="0.3" footer="0.3"/>
  <pageSetup paperSize="9" firstPageNumber="429496729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1D4D60"/>
  </sheetPr>
  <dimension ref="A1:AA40"/>
  <sheetViews>
    <sheetView zoomScale="85" workbookViewId="0">
      <pane xSplit="2" ySplit="2" topLeftCell="S25" activePane="bottomRight" state="frozen"/>
      <selection activeCell="A3" sqref="A3"/>
      <selection pane="topRight"/>
      <selection pane="bottomLeft"/>
      <selection pane="bottomRight" activeCell="AC26" sqref="AC26"/>
    </sheetView>
  </sheetViews>
  <sheetFormatPr defaultColWidth="9.1796875" defaultRowHeight="13" x14ac:dyDescent="0.35"/>
  <cols>
    <col min="1" max="1" width="4.6328125" style="66" customWidth="1"/>
    <col min="2" max="2" width="62.1796875" style="67" customWidth="1"/>
    <col min="3" max="3" width="20.36328125" style="67" bestFit="1"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257</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105</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258</v>
      </c>
      <c r="C4" s="223"/>
      <c r="D4" s="235"/>
      <c r="E4" s="97">
        <v>0</v>
      </c>
      <c r="F4" s="98" t="s">
        <v>55</v>
      </c>
      <c r="G4" s="98" t="s">
        <v>55</v>
      </c>
      <c r="H4" s="98">
        <v>0</v>
      </c>
      <c r="I4" s="98" t="s">
        <v>55</v>
      </c>
      <c r="J4" s="99">
        <v>0</v>
      </c>
      <c r="K4" s="100">
        <v>0</v>
      </c>
      <c r="L4" s="101"/>
      <c r="M4" s="102" t="s">
        <v>419</v>
      </c>
      <c r="N4" s="103" t="s">
        <v>70</v>
      </c>
      <c r="O4" s="167"/>
      <c r="P4" s="105">
        <f t="shared" ref="P4:P31" si="0">IF(O4="",0,O4)</f>
        <v>0</v>
      </c>
      <c r="Q4" s="133" t="str">
        <f t="shared" ref="Q4:Q31" si="1">IF(REL_Corpcredits="no","n.a.",0)</f>
        <v>n.a.</v>
      </c>
      <c r="R4" s="141" t="s">
        <v>55</v>
      </c>
      <c r="S4" s="133">
        <f t="shared" ref="S4:S31" si="2">IF(REL_Proprietaryassets="no","n.a.",0)</f>
        <v>0</v>
      </c>
      <c r="T4" s="133" t="str">
        <f t="shared" ref="T4:T31" si="3">IF(REL_Assetmanagement="no","n.a.",0)</f>
        <v>n.a.</v>
      </c>
      <c r="U4" s="106">
        <f t="shared" ref="U4:U31" si="4">IF(AND(P4=0,SUM(Q4:T4)&gt;0),"ERROR",IF(P4="n.a.","n.a.",IF(P4=0,0,IF(COUNTIF(Q4:T4,"n.a.")=4,"n.a.",IF(COUNTIF(Q4:T4,1)=4,1,0.5+(((COUNTIF(Q4:T4,"1"))/(4-COUNTIF(Q4:T4,"n.a.")))*0.5))))))</f>
        <v>0</v>
      </c>
      <c r="V4" s="107">
        <f t="shared" ref="V4:V31" si="5">IF(U4="n.a.",P4,P4*U4)</f>
        <v>0</v>
      </c>
      <c r="X4" s="65" t="s">
        <v>502</v>
      </c>
      <c r="Y4" s="108">
        <f>IF(V4&lt;&gt;"",V4-K4,"")</f>
        <v>0</v>
      </c>
      <c r="Z4" s="109">
        <f t="shared" ref="Z4:Z21" si="6">IF(Y4&lt;&gt;"",IF(Y4&gt;0,1,0),"")</f>
        <v>0</v>
      </c>
      <c r="AA4" s="109">
        <f t="shared" ref="AA4:AA21" si="7">IF(Y4&lt;&gt;"",IF(Y4&lt;0,1,0),"")</f>
        <v>0</v>
      </c>
    </row>
    <row r="5" spans="1:27" ht="26" x14ac:dyDescent="0.35">
      <c r="A5" s="94"/>
      <c r="B5" s="135" t="s">
        <v>259</v>
      </c>
      <c r="C5" s="249"/>
      <c r="D5" s="250">
        <v>0</v>
      </c>
      <c r="E5" s="137">
        <v>0</v>
      </c>
      <c r="F5" s="138" t="s">
        <v>55</v>
      </c>
      <c r="G5" s="138" t="s">
        <v>55</v>
      </c>
      <c r="H5" s="138">
        <v>0</v>
      </c>
      <c r="I5" s="138" t="s">
        <v>55</v>
      </c>
      <c r="J5" s="139">
        <v>0</v>
      </c>
      <c r="K5" s="140">
        <v>0</v>
      </c>
      <c r="L5" s="255"/>
      <c r="M5" s="251" t="s">
        <v>447</v>
      </c>
      <c r="N5" s="252" t="s">
        <v>72</v>
      </c>
      <c r="O5" s="167"/>
      <c r="P5" s="167"/>
      <c r="Q5" s="167"/>
      <c r="R5" s="167"/>
      <c r="S5" s="167"/>
      <c r="T5" s="167"/>
      <c r="U5" s="167"/>
      <c r="V5" s="167"/>
      <c r="W5" s="167"/>
      <c r="X5" s="167"/>
      <c r="Y5" s="108"/>
      <c r="Z5" s="109"/>
      <c r="AA5" s="109"/>
    </row>
    <row r="6" spans="1:27" ht="25.5" customHeight="1" x14ac:dyDescent="0.35">
      <c r="A6" s="94"/>
      <c r="B6" s="135" t="s">
        <v>176</v>
      </c>
      <c r="C6" s="249"/>
      <c r="D6" s="250"/>
      <c r="E6" s="137">
        <v>0</v>
      </c>
      <c r="F6" s="138" t="s">
        <v>55</v>
      </c>
      <c r="G6" s="138" t="s">
        <v>55</v>
      </c>
      <c r="H6" s="138">
        <v>0</v>
      </c>
      <c r="I6" s="138" t="s">
        <v>55</v>
      </c>
      <c r="J6" s="139">
        <v>0</v>
      </c>
      <c r="K6" s="140">
        <v>0</v>
      </c>
      <c r="L6" s="168"/>
      <c r="M6" s="251" t="s">
        <v>448</v>
      </c>
      <c r="N6" s="252" t="s">
        <v>72</v>
      </c>
      <c r="O6" s="167"/>
      <c r="P6" s="167"/>
      <c r="Q6" s="167"/>
      <c r="R6" s="167"/>
      <c r="S6" s="167"/>
      <c r="T6" s="167"/>
      <c r="U6" s="167"/>
      <c r="V6" s="167"/>
      <c r="W6" s="167"/>
      <c r="X6" s="167"/>
      <c r="Y6" s="108"/>
      <c r="Z6" s="109"/>
      <c r="AA6" s="109"/>
    </row>
    <row r="7" spans="1:27" ht="25.5" customHeight="1" x14ac:dyDescent="0.35">
      <c r="A7" s="94"/>
      <c r="B7" s="135" t="s">
        <v>260</v>
      </c>
      <c r="C7" s="249"/>
      <c r="D7" s="250"/>
      <c r="E7" s="137">
        <v>0</v>
      </c>
      <c r="F7" s="138" t="s">
        <v>55</v>
      </c>
      <c r="G7" s="138" t="s">
        <v>55</v>
      </c>
      <c r="H7" s="138">
        <v>0</v>
      </c>
      <c r="I7" s="138" t="s">
        <v>55</v>
      </c>
      <c r="J7" s="139">
        <v>0</v>
      </c>
      <c r="K7" s="140">
        <v>0</v>
      </c>
      <c r="L7" s="168"/>
      <c r="M7" s="251" t="s">
        <v>449</v>
      </c>
      <c r="N7" s="252" t="s">
        <v>72</v>
      </c>
      <c r="O7" s="167"/>
      <c r="P7" s="167"/>
      <c r="Q7" s="167"/>
      <c r="R7" s="167"/>
      <c r="S7" s="167"/>
      <c r="T7" s="167"/>
      <c r="U7" s="167"/>
      <c r="V7" s="167"/>
      <c r="W7" s="167"/>
      <c r="X7" s="167"/>
      <c r="Y7" s="108"/>
      <c r="Z7" s="109"/>
      <c r="AA7" s="109"/>
    </row>
    <row r="8" spans="1:27" ht="18" customHeight="1" x14ac:dyDescent="0.35">
      <c r="A8" s="94"/>
      <c r="B8" s="135" t="s">
        <v>207</v>
      </c>
      <c r="C8" s="249"/>
      <c r="D8" s="250"/>
      <c r="E8" s="137">
        <v>0</v>
      </c>
      <c r="F8" s="138" t="s">
        <v>55</v>
      </c>
      <c r="G8" s="138" t="s">
        <v>55</v>
      </c>
      <c r="H8" s="138">
        <v>0</v>
      </c>
      <c r="I8" s="138" t="s">
        <v>55</v>
      </c>
      <c r="J8" s="139">
        <v>0</v>
      </c>
      <c r="K8" s="140">
        <v>0</v>
      </c>
      <c r="L8" s="168"/>
      <c r="M8" s="251" t="s">
        <v>450</v>
      </c>
      <c r="N8" s="252" t="s">
        <v>72</v>
      </c>
      <c r="O8" s="167"/>
      <c r="P8" s="167"/>
      <c r="Q8" s="167"/>
      <c r="R8" s="167"/>
      <c r="S8" s="167"/>
      <c r="T8" s="167"/>
      <c r="U8" s="167"/>
      <c r="V8" s="167"/>
      <c r="W8" s="167"/>
      <c r="X8" s="167"/>
      <c r="Y8" s="108"/>
      <c r="Z8" s="109"/>
      <c r="AA8" s="109"/>
    </row>
    <row r="9" spans="1:27" ht="20.25" customHeight="1" x14ac:dyDescent="0.35">
      <c r="A9" s="94"/>
      <c r="B9" s="135" t="s">
        <v>208</v>
      </c>
      <c r="C9" s="249"/>
      <c r="D9" s="250"/>
      <c r="E9" s="137">
        <v>0</v>
      </c>
      <c r="F9" s="138" t="s">
        <v>55</v>
      </c>
      <c r="G9" s="138" t="s">
        <v>55</v>
      </c>
      <c r="H9" s="138">
        <v>0</v>
      </c>
      <c r="I9" s="138" t="s">
        <v>55</v>
      </c>
      <c r="J9" s="139">
        <v>0</v>
      </c>
      <c r="K9" s="140">
        <v>0</v>
      </c>
      <c r="L9" s="168"/>
      <c r="M9" s="251" t="s">
        <v>451</v>
      </c>
      <c r="N9" s="252" t="s">
        <v>72</v>
      </c>
      <c r="O9" s="167"/>
      <c r="P9" s="167"/>
      <c r="Q9" s="167"/>
      <c r="R9" s="167"/>
      <c r="S9" s="167"/>
      <c r="T9" s="167"/>
      <c r="U9" s="167"/>
      <c r="V9" s="167"/>
      <c r="W9" s="167"/>
      <c r="X9" s="167"/>
      <c r="Y9" s="108"/>
      <c r="Z9" s="109"/>
      <c r="AA9" s="109"/>
    </row>
    <row r="10" spans="1:27" ht="20.25" customHeight="1" x14ac:dyDescent="0.35">
      <c r="A10" s="94"/>
      <c r="B10" s="135" t="s">
        <v>209</v>
      </c>
      <c r="C10" s="249"/>
      <c r="D10" s="250"/>
      <c r="E10" s="137">
        <v>0</v>
      </c>
      <c r="F10" s="138" t="s">
        <v>55</v>
      </c>
      <c r="G10" s="138" t="s">
        <v>55</v>
      </c>
      <c r="H10" s="138">
        <v>0</v>
      </c>
      <c r="I10" s="138" t="s">
        <v>55</v>
      </c>
      <c r="J10" s="139">
        <v>0</v>
      </c>
      <c r="K10" s="140">
        <v>0</v>
      </c>
      <c r="L10" s="168"/>
      <c r="M10" s="251" t="s">
        <v>452</v>
      </c>
      <c r="N10" s="252" t="s">
        <v>72</v>
      </c>
      <c r="O10" s="167"/>
      <c r="P10" s="167"/>
      <c r="Q10" s="167"/>
      <c r="R10" s="167"/>
      <c r="S10" s="167"/>
      <c r="T10" s="167"/>
      <c r="U10" s="167"/>
      <c r="V10" s="167"/>
      <c r="W10" s="167"/>
      <c r="X10" s="167"/>
      <c r="Y10" s="108"/>
      <c r="Z10" s="109"/>
      <c r="AA10" s="109"/>
    </row>
    <row r="11" spans="1:27" ht="20.25" customHeight="1" x14ac:dyDescent="0.35">
      <c r="A11" s="94"/>
      <c r="B11" s="135" t="s">
        <v>261</v>
      </c>
      <c r="C11" s="249"/>
      <c r="D11" s="250"/>
      <c r="E11" s="137">
        <v>0</v>
      </c>
      <c r="F11" s="138" t="s">
        <v>55</v>
      </c>
      <c r="G11" s="138" t="s">
        <v>55</v>
      </c>
      <c r="H11" s="138">
        <v>0</v>
      </c>
      <c r="I11" s="138" t="s">
        <v>55</v>
      </c>
      <c r="J11" s="139">
        <v>0</v>
      </c>
      <c r="K11" s="140">
        <v>0</v>
      </c>
      <c r="L11" s="168"/>
      <c r="M11" s="251" t="s">
        <v>453</v>
      </c>
      <c r="N11" s="252" t="s">
        <v>72</v>
      </c>
      <c r="O11" s="167"/>
      <c r="P11" s="167"/>
      <c r="Q11" s="167"/>
      <c r="R11" s="167"/>
      <c r="S11" s="167"/>
      <c r="T11" s="167"/>
      <c r="U11" s="167"/>
      <c r="V11" s="167"/>
      <c r="W11" s="167"/>
      <c r="X11" s="167"/>
      <c r="Y11" s="108"/>
      <c r="Z11" s="109"/>
      <c r="AA11" s="109"/>
    </row>
    <row r="12" spans="1:27" ht="24" customHeight="1" x14ac:dyDescent="0.35">
      <c r="A12" s="94"/>
      <c r="B12" s="135" t="s">
        <v>262</v>
      </c>
      <c r="C12" s="249"/>
      <c r="D12" s="250"/>
      <c r="E12" s="137">
        <v>0</v>
      </c>
      <c r="F12" s="138" t="s">
        <v>55</v>
      </c>
      <c r="G12" s="138" t="s">
        <v>55</v>
      </c>
      <c r="H12" s="138">
        <v>0</v>
      </c>
      <c r="I12" s="138" t="s">
        <v>55</v>
      </c>
      <c r="J12" s="139">
        <v>0</v>
      </c>
      <c r="K12" s="140">
        <v>0</v>
      </c>
      <c r="L12" s="168"/>
      <c r="M12" s="251" t="s">
        <v>454</v>
      </c>
      <c r="N12" s="252" t="s">
        <v>72</v>
      </c>
      <c r="O12" s="167"/>
      <c r="P12" s="167"/>
      <c r="Q12" s="167"/>
      <c r="R12" s="167"/>
      <c r="S12" s="167"/>
      <c r="T12" s="167"/>
      <c r="U12" s="167"/>
      <c r="V12" s="167"/>
      <c r="W12" s="167"/>
      <c r="X12" s="167"/>
      <c r="Y12" s="108"/>
      <c r="Z12" s="109"/>
      <c r="AA12" s="109"/>
    </row>
    <row r="13" spans="1:27" ht="40" customHeight="1" x14ac:dyDescent="0.35">
      <c r="A13" s="94">
        <v>2</v>
      </c>
      <c r="B13" s="95" t="s">
        <v>263</v>
      </c>
      <c r="C13" s="95" t="s">
        <v>264</v>
      </c>
      <c r="D13" s="235"/>
      <c r="E13" s="97">
        <v>0</v>
      </c>
      <c r="F13" s="98" t="s">
        <v>55</v>
      </c>
      <c r="G13" s="98" t="s">
        <v>55</v>
      </c>
      <c r="H13" s="98">
        <v>0</v>
      </c>
      <c r="I13" s="98" t="s">
        <v>55</v>
      </c>
      <c r="J13" s="99">
        <v>0</v>
      </c>
      <c r="K13" s="100">
        <v>0</v>
      </c>
      <c r="L13" s="131"/>
      <c r="M13" s="102" t="s">
        <v>419</v>
      </c>
      <c r="N13" s="236" t="s">
        <v>75</v>
      </c>
      <c r="O13" s="167"/>
      <c r="P13" s="105">
        <v>0</v>
      </c>
      <c r="Q13" s="133" t="str">
        <f t="shared" si="1"/>
        <v>n.a.</v>
      </c>
      <c r="R13" s="141" t="s">
        <v>55</v>
      </c>
      <c r="S13" s="133">
        <f t="shared" si="2"/>
        <v>0</v>
      </c>
      <c r="T13" s="133" t="str">
        <f t="shared" si="3"/>
        <v>n.a.</v>
      </c>
      <c r="U13" s="106">
        <f t="shared" si="4"/>
        <v>0</v>
      </c>
      <c r="V13" s="107">
        <f t="shared" si="5"/>
        <v>0</v>
      </c>
      <c r="W13" s="65" t="s">
        <v>488</v>
      </c>
      <c r="X13" s="65" t="s">
        <v>561</v>
      </c>
      <c r="Y13" s="108">
        <f>IF(V13&lt;&gt;"",V13-K13,"")</f>
        <v>0</v>
      </c>
      <c r="Z13" s="109">
        <f t="shared" si="6"/>
        <v>0</v>
      </c>
      <c r="AA13" s="109">
        <f t="shared" si="7"/>
        <v>0</v>
      </c>
    </row>
    <row r="14" spans="1:27" ht="40" customHeight="1" x14ac:dyDescent="0.35">
      <c r="A14" s="94">
        <v>3</v>
      </c>
      <c r="B14" s="95" t="s">
        <v>265</v>
      </c>
      <c r="C14" s="95" t="s">
        <v>266</v>
      </c>
      <c r="D14" s="235"/>
      <c r="E14" s="97">
        <v>0</v>
      </c>
      <c r="F14" s="98" t="s">
        <v>55</v>
      </c>
      <c r="G14" s="98" t="s">
        <v>55</v>
      </c>
      <c r="H14" s="98">
        <v>0</v>
      </c>
      <c r="I14" s="98" t="s">
        <v>55</v>
      </c>
      <c r="J14" s="99">
        <v>0</v>
      </c>
      <c r="K14" s="100">
        <v>0</v>
      </c>
      <c r="L14" s="131"/>
      <c r="M14" s="102" t="s">
        <v>419</v>
      </c>
      <c r="N14" s="103" t="s">
        <v>70</v>
      </c>
      <c r="O14" s="167"/>
      <c r="P14" s="105">
        <v>0</v>
      </c>
      <c r="Q14" s="133" t="str">
        <f t="shared" si="1"/>
        <v>n.a.</v>
      </c>
      <c r="R14" s="141" t="s">
        <v>55</v>
      </c>
      <c r="S14" s="133">
        <f t="shared" si="2"/>
        <v>0</v>
      </c>
      <c r="T14" s="133" t="str">
        <f t="shared" si="3"/>
        <v>n.a.</v>
      </c>
      <c r="U14" s="106">
        <f t="shared" si="4"/>
        <v>0</v>
      </c>
      <c r="V14" s="107">
        <f t="shared" si="5"/>
        <v>0</v>
      </c>
      <c r="W14" s="65" t="s">
        <v>488</v>
      </c>
      <c r="X14" s="65" t="s">
        <v>562</v>
      </c>
      <c r="Y14" s="108">
        <f>IF(V14&lt;&gt;"",V14-K14,"")</f>
        <v>0</v>
      </c>
      <c r="Z14" s="109">
        <f t="shared" si="6"/>
        <v>0</v>
      </c>
      <c r="AA14" s="109">
        <f t="shared" si="7"/>
        <v>0</v>
      </c>
    </row>
    <row r="15" spans="1:27" ht="40" customHeight="1" x14ac:dyDescent="0.35">
      <c r="A15" s="94">
        <v>4</v>
      </c>
      <c r="B15" s="95" t="s">
        <v>267</v>
      </c>
      <c r="C15" s="95" t="s">
        <v>268</v>
      </c>
      <c r="D15" s="235"/>
      <c r="E15" s="97">
        <v>0</v>
      </c>
      <c r="F15" s="98" t="s">
        <v>55</v>
      </c>
      <c r="G15" s="98" t="s">
        <v>55</v>
      </c>
      <c r="H15" s="98">
        <v>0</v>
      </c>
      <c r="I15" s="98" t="s">
        <v>55</v>
      </c>
      <c r="J15" s="99">
        <v>0</v>
      </c>
      <c r="K15" s="100">
        <v>0</v>
      </c>
      <c r="L15" s="131"/>
      <c r="M15" s="102" t="s">
        <v>419</v>
      </c>
      <c r="N15" s="103" t="s">
        <v>70</v>
      </c>
      <c r="O15" s="167"/>
      <c r="P15" s="105">
        <f t="shared" si="0"/>
        <v>0</v>
      </c>
      <c r="Q15" s="133" t="str">
        <f t="shared" si="1"/>
        <v>n.a.</v>
      </c>
      <c r="R15" s="141" t="s">
        <v>55</v>
      </c>
      <c r="S15" s="133">
        <f t="shared" si="2"/>
        <v>0</v>
      </c>
      <c r="T15" s="133" t="str">
        <f t="shared" si="3"/>
        <v>n.a.</v>
      </c>
      <c r="U15" s="106">
        <f t="shared" si="4"/>
        <v>0</v>
      </c>
      <c r="V15" s="107">
        <f t="shared" si="5"/>
        <v>0</v>
      </c>
      <c r="X15" s="65" t="s">
        <v>502</v>
      </c>
      <c r="Y15" s="108">
        <f>IF(V15&lt;&gt;"",V15-K15,"")</f>
        <v>0</v>
      </c>
      <c r="Z15" s="109">
        <f t="shared" si="6"/>
        <v>0</v>
      </c>
      <c r="AA15" s="109">
        <f t="shared" si="7"/>
        <v>0</v>
      </c>
    </row>
    <row r="16" spans="1:27" ht="26" x14ac:dyDescent="0.35">
      <c r="A16" s="94"/>
      <c r="B16" s="135" t="s">
        <v>269</v>
      </c>
      <c r="C16" s="249"/>
      <c r="D16" s="250"/>
      <c r="E16" s="137">
        <v>0</v>
      </c>
      <c r="F16" s="138" t="s">
        <v>55</v>
      </c>
      <c r="G16" s="138" t="s">
        <v>55</v>
      </c>
      <c r="H16" s="138">
        <v>0</v>
      </c>
      <c r="I16" s="138" t="s">
        <v>55</v>
      </c>
      <c r="J16" s="139">
        <v>0</v>
      </c>
      <c r="K16" s="140">
        <v>0</v>
      </c>
      <c r="L16" s="168"/>
      <c r="M16" s="251" t="s">
        <v>419</v>
      </c>
      <c r="N16" s="252" t="s">
        <v>72</v>
      </c>
      <c r="O16" s="167"/>
      <c r="P16" s="111"/>
      <c r="Q16" s="141"/>
      <c r="R16" s="141"/>
      <c r="S16" s="141"/>
      <c r="T16" s="141"/>
      <c r="U16" s="106"/>
      <c r="V16" s="107"/>
      <c r="W16" s="103"/>
      <c r="X16" s="103"/>
      <c r="Y16" s="108"/>
      <c r="Z16" s="109"/>
      <c r="AA16" s="109"/>
    </row>
    <row r="17" spans="1:27" ht="27" customHeight="1" x14ac:dyDescent="0.35">
      <c r="A17" s="94"/>
      <c r="B17" s="135" t="s">
        <v>270</v>
      </c>
      <c r="C17" s="249"/>
      <c r="D17" s="250"/>
      <c r="E17" s="137">
        <v>0</v>
      </c>
      <c r="F17" s="138" t="s">
        <v>55</v>
      </c>
      <c r="G17" s="138" t="s">
        <v>55</v>
      </c>
      <c r="H17" s="138">
        <v>0</v>
      </c>
      <c r="I17" s="138" t="s">
        <v>55</v>
      </c>
      <c r="J17" s="139">
        <v>0</v>
      </c>
      <c r="K17" s="140">
        <v>0</v>
      </c>
      <c r="L17" s="168"/>
      <c r="M17" s="251" t="s">
        <v>455</v>
      </c>
      <c r="N17" s="252" t="s">
        <v>72</v>
      </c>
      <c r="O17" s="167"/>
      <c r="P17" s="111"/>
      <c r="Q17" s="141"/>
      <c r="R17" s="141"/>
      <c r="S17" s="141"/>
      <c r="T17" s="141"/>
      <c r="U17" s="106"/>
      <c r="V17" s="107"/>
      <c r="W17" s="103"/>
      <c r="X17" s="103"/>
      <c r="Y17" s="108"/>
      <c r="Z17" s="109"/>
      <c r="AA17" s="109"/>
    </row>
    <row r="18" spans="1:27" ht="40" customHeight="1" x14ac:dyDescent="0.35">
      <c r="A18" s="94">
        <v>5</v>
      </c>
      <c r="B18" s="95" t="s">
        <v>271</v>
      </c>
      <c r="C18" s="223"/>
      <c r="D18" s="235"/>
      <c r="E18" s="97">
        <v>0</v>
      </c>
      <c r="F18" s="98" t="s">
        <v>55</v>
      </c>
      <c r="G18" s="98" t="s">
        <v>55</v>
      </c>
      <c r="H18" s="98">
        <v>0</v>
      </c>
      <c r="I18" s="98" t="s">
        <v>55</v>
      </c>
      <c r="J18" s="99">
        <v>0</v>
      </c>
      <c r="K18" s="100">
        <v>0</v>
      </c>
      <c r="L18" s="173"/>
      <c r="M18" s="102" t="s">
        <v>419</v>
      </c>
      <c r="N18" s="103" t="s">
        <v>70</v>
      </c>
      <c r="O18" s="167"/>
      <c r="P18" s="105">
        <f t="shared" si="0"/>
        <v>0</v>
      </c>
      <c r="Q18" s="133" t="str">
        <f t="shared" si="1"/>
        <v>n.a.</v>
      </c>
      <c r="R18" s="141" t="s">
        <v>55</v>
      </c>
      <c r="S18" s="133">
        <f t="shared" si="2"/>
        <v>0</v>
      </c>
      <c r="T18" s="133" t="str">
        <f t="shared" si="3"/>
        <v>n.a.</v>
      </c>
      <c r="U18" s="106">
        <f t="shared" si="4"/>
        <v>0</v>
      </c>
      <c r="V18" s="107">
        <f t="shared" si="5"/>
        <v>0</v>
      </c>
      <c r="X18" s="65" t="s">
        <v>502</v>
      </c>
      <c r="Y18" s="108">
        <f>IF(V18&lt;&gt;"",V18-K18,"")</f>
        <v>0</v>
      </c>
      <c r="Z18" s="109">
        <f t="shared" si="6"/>
        <v>0</v>
      </c>
      <c r="AA18" s="109">
        <f t="shared" si="7"/>
        <v>0</v>
      </c>
    </row>
    <row r="19" spans="1:27" ht="26" x14ac:dyDescent="0.35">
      <c r="A19" s="94"/>
      <c r="B19" s="135" t="s">
        <v>272</v>
      </c>
      <c r="C19" s="249"/>
      <c r="D19" s="250"/>
      <c r="E19" s="137">
        <v>0</v>
      </c>
      <c r="F19" s="138" t="s">
        <v>55</v>
      </c>
      <c r="G19" s="138" t="s">
        <v>55</v>
      </c>
      <c r="H19" s="138">
        <v>0</v>
      </c>
      <c r="I19" s="138" t="s">
        <v>55</v>
      </c>
      <c r="J19" s="139">
        <v>0</v>
      </c>
      <c r="K19" s="140">
        <v>0</v>
      </c>
      <c r="L19" s="173"/>
      <c r="M19" s="102" t="s">
        <v>456</v>
      </c>
      <c r="N19" s="252" t="s">
        <v>72</v>
      </c>
      <c r="O19" s="167"/>
      <c r="P19" s="111"/>
      <c r="Q19" s="141"/>
      <c r="R19" s="141"/>
      <c r="S19" s="141"/>
      <c r="T19" s="141"/>
      <c r="U19" s="106"/>
      <c r="V19" s="107"/>
      <c r="W19" s="103"/>
      <c r="X19" s="103"/>
      <c r="Y19" s="108"/>
      <c r="Z19" s="109"/>
      <c r="AA19" s="109"/>
    </row>
    <row r="20" spans="1:27" ht="40" customHeight="1" x14ac:dyDescent="0.35">
      <c r="A20" s="94">
        <v>6</v>
      </c>
      <c r="B20" s="95" t="s">
        <v>273</v>
      </c>
      <c r="C20" s="223"/>
      <c r="D20" s="235"/>
      <c r="E20" s="97">
        <v>0</v>
      </c>
      <c r="F20" s="98" t="s">
        <v>55</v>
      </c>
      <c r="G20" s="98" t="s">
        <v>55</v>
      </c>
      <c r="H20" s="98">
        <v>0</v>
      </c>
      <c r="I20" s="98" t="s">
        <v>55</v>
      </c>
      <c r="J20" s="99">
        <v>0</v>
      </c>
      <c r="K20" s="100">
        <v>0</v>
      </c>
      <c r="L20" s="173"/>
      <c r="M20" s="102" t="s">
        <v>419</v>
      </c>
      <c r="N20" s="103" t="s">
        <v>70</v>
      </c>
      <c r="O20" s="167"/>
      <c r="P20" s="105">
        <f>IF(O20="",0,O20)</f>
        <v>0</v>
      </c>
      <c r="Q20" s="133" t="str">
        <f t="shared" si="1"/>
        <v>n.a.</v>
      </c>
      <c r="R20" s="141" t="s">
        <v>55</v>
      </c>
      <c r="S20" s="133">
        <f t="shared" si="2"/>
        <v>0</v>
      </c>
      <c r="T20" s="133" t="str">
        <f t="shared" si="3"/>
        <v>n.a.</v>
      </c>
      <c r="U20" s="106">
        <f>IF(AND(P20=0,SUM(Q20:T20)&gt;0),"ERROR",IF(P20="n.a.","n.a.",IF(P20=0,0,IF(COUNTIF(Q20:T20,"n.a.")=4,"n.a.",IF(COUNTIF(Q20:T20,1)=4,1,0.5+(((COUNTIF(Q20:T20,"1"))/(4-COUNTIF(Q20:T20,"n.a.")))*0.5))))))</f>
        <v>0</v>
      </c>
      <c r="V20" s="107">
        <f>IF(U20="n.a.",P20,P20*U20)</f>
        <v>0</v>
      </c>
      <c r="X20" s="65" t="s">
        <v>502</v>
      </c>
      <c r="Y20" s="108">
        <f>IF(V20&lt;&gt;"",V20-K20,"")</f>
        <v>0</v>
      </c>
      <c r="Z20" s="109">
        <f>IF(Y20&lt;&gt;"",IF(Y20&gt;0,1,0),"")</f>
        <v>0</v>
      </c>
      <c r="AA20" s="109">
        <f>IF(Y20&lt;&gt;"",IF(Y20&lt;0,1,0),"")</f>
        <v>0</v>
      </c>
    </row>
    <row r="21" spans="1:27" ht="40" customHeight="1" x14ac:dyDescent="0.35">
      <c r="A21" s="94">
        <v>7</v>
      </c>
      <c r="B21" s="95" t="s">
        <v>274</v>
      </c>
      <c r="C21" s="223"/>
      <c r="D21" s="235"/>
      <c r="E21" s="97">
        <v>0</v>
      </c>
      <c r="F21" s="98" t="s">
        <v>55</v>
      </c>
      <c r="G21" s="98" t="s">
        <v>55</v>
      </c>
      <c r="H21" s="98">
        <v>0</v>
      </c>
      <c r="I21" s="98" t="s">
        <v>55</v>
      </c>
      <c r="J21" s="99">
        <v>0</v>
      </c>
      <c r="K21" s="100">
        <v>0</v>
      </c>
      <c r="L21" s="173"/>
      <c r="M21" s="102" t="s">
        <v>419</v>
      </c>
      <c r="N21" s="103" t="s">
        <v>70</v>
      </c>
      <c r="O21" s="167"/>
      <c r="P21" s="105">
        <f t="shared" si="0"/>
        <v>0</v>
      </c>
      <c r="Q21" s="133" t="str">
        <f t="shared" si="1"/>
        <v>n.a.</v>
      </c>
      <c r="R21" s="141" t="s">
        <v>55</v>
      </c>
      <c r="S21" s="133">
        <f t="shared" si="2"/>
        <v>0</v>
      </c>
      <c r="T21" s="133" t="str">
        <f t="shared" si="3"/>
        <v>n.a.</v>
      </c>
      <c r="U21" s="106">
        <f t="shared" si="4"/>
        <v>0</v>
      </c>
      <c r="V21" s="107">
        <f t="shared" si="5"/>
        <v>0</v>
      </c>
      <c r="X21" s="65" t="s">
        <v>502</v>
      </c>
      <c r="Y21" s="108">
        <f>IF(V21&lt;&gt;"",V21-K21,"")</f>
        <v>0</v>
      </c>
      <c r="Z21" s="109">
        <f t="shared" si="6"/>
        <v>0</v>
      </c>
      <c r="AA21" s="109">
        <f t="shared" si="7"/>
        <v>0</v>
      </c>
    </row>
    <row r="22" spans="1:27" x14ac:dyDescent="0.35">
      <c r="A22" s="94"/>
      <c r="B22" s="135" t="s">
        <v>275</v>
      </c>
      <c r="C22" s="249"/>
      <c r="D22" s="250"/>
      <c r="E22" s="137">
        <v>0</v>
      </c>
      <c r="F22" s="138" t="s">
        <v>55</v>
      </c>
      <c r="G22" s="138" t="s">
        <v>55</v>
      </c>
      <c r="H22" s="138">
        <v>0</v>
      </c>
      <c r="I22" s="138" t="s">
        <v>55</v>
      </c>
      <c r="J22" s="139">
        <v>0</v>
      </c>
      <c r="K22" s="140">
        <v>0</v>
      </c>
      <c r="L22" s="173"/>
      <c r="M22" s="102" t="s">
        <v>419</v>
      </c>
      <c r="N22" s="252" t="s">
        <v>72</v>
      </c>
      <c r="O22" s="167"/>
      <c r="P22" s="111"/>
      <c r="Q22" s="141"/>
      <c r="R22" s="141"/>
      <c r="S22" s="141"/>
      <c r="T22" s="141"/>
      <c r="U22" s="106"/>
      <c r="V22" s="107"/>
      <c r="W22" s="103"/>
      <c r="X22" s="103"/>
      <c r="Y22" s="108"/>
      <c r="Z22" s="109"/>
      <c r="AA22" s="109"/>
    </row>
    <row r="23" spans="1:27" x14ac:dyDescent="0.35">
      <c r="A23" s="94"/>
      <c r="B23" s="135" t="s">
        <v>276</v>
      </c>
      <c r="C23" s="249"/>
      <c r="D23" s="250"/>
      <c r="E23" s="137">
        <v>0</v>
      </c>
      <c r="F23" s="138" t="s">
        <v>55</v>
      </c>
      <c r="G23" s="138" t="s">
        <v>55</v>
      </c>
      <c r="H23" s="138">
        <v>0</v>
      </c>
      <c r="I23" s="138" t="s">
        <v>55</v>
      </c>
      <c r="J23" s="139">
        <v>0</v>
      </c>
      <c r="K23" s="140">
        <v>0</v>
      </c>
      <c r="L23" s="173"/>
      <c r="M23" s="102" t="s">
        <v>419</v>
      </c>
      <c r="N23" s="252" t="s">
        <v>72</v>
      </c>
      <c r="O23" s="167"/>
      <c r="P23" s="111"/>
      <c r="Q23" s="141"/>
      <c r="R23" s="141"/>
      <c r="S23" s="141"/>
      <c r="T23" s="141"/>
      <c r="U23" s="106"/>
      <c r="V23" s="107"/>
      <c r="W23" s="103"/>
      <c r="X23" s="103"/>
      <c r="Y23" s="108"/>
      <c r="Z23" s="109"/>
      <c r="AA23" s="109"/>
    </row>
    <row r="24" spans="1:27" ht="26" x14ac:dyDescent="0.35">
      <c r="A24" s="94"/>
      <c r="B24" s="135" t="s">
        <v>218</v>
      </c>
      <c r="C24" s="249"/>
      <c r="D24" s="250"/>
      <c r="E24" s="137">
        <v>0</v>
      </c>
      <c r="F24" s="138" t="s">
        <v>55</v>
      </c>
      <c r="G24" s="138" t="s">
        <v>55</v>
      </c>
      <c r="H24" s="138">
        <v>0</v>
      </c>
      <c r="I24" s="138" t="s">
        <v>55</v>
      </c>
      <c r="J24" s="139">
        <v>0</v>
      </c>
      <c r="K24" s="140">
        <v>0</v>
      </c>
      <c r="L24" s="173"/>
      <c r="M24" s="102" t="s">
        <v>457</v>
      </c>
      <c r="N24" s="252" t="s">
        <v>72</v>
      </c>
      <c r="O24" s="167"/>
      <c r="P24" s="111"/>
      <c r="Q24" s="141"/>
      <c r="R24" s="141"/>
      <c r="S24" s="141"/>
      <c r="T24" s="141"/>
      <c r="U24" s="106"/>
      <c r="V24" s="107"/>
      <c r="W24" s="103"/>
      <c r="X24" s="103"/>
      <c r="Y24" s="108"/>
      <c r="Z24" s="109"/>
      <c r="AA24" s="109"/>
    </row>
    <row r="25" spans="1:27" ht="27" customHeight="1" x14ac:dyDescent="0.35">
      <c r="A25" s="94"/>
      <c r="B25" s="135" t="s">
        <v>277</v>
      </c>
      <c r="C25" s="249"/>
      <c r="D25" s="250"/>
      <c r="E25" s="137">
        <v>0</v>
      </c>
      <c r="F25" s="138" t="s">
        <v>55</v>
      </c>
      <c r="G25" s="138" t="s">
        <v>55</v>
      </c>
      <c r="H25" s="138">
        <v>0</v>
      </c>
      <c r="I25" s="138" t="s">
        <v>55</v>
      </c>
      <c r="J25" s="139">
        <v>0</v>
      </c>
      <c r="K25" s="140">
        <v>0</v>
      </c>
      <c r="L25" s="173"/>
      <c r="M25" s="102" t="s">
        <v>458</v>
      </c>
      <c r="N25" s="252" t="s">
        <v>72</v>
      </c>
      <c r="O25" s="167"/>
      <c r="P25" s="111"/>
      <c r="Q25" s="141"/>
      <c r="R25" s="141"/>
      <c r="S25" s="141"/>
      <c r="T25" s="141"/>
      <c r="U25" s="106"/>
      <c r="V25" s="107"/>
      <c r="W25" s="103"/>
      <c r="X25" s="103"/>
      <c r="Y25" s="108"/>
      <c r="Z25" s="109"/>
      <c r="AA25" s="109"/>
    </row>
    <row r="26" spans="1:27" ht="40" customHeight="1" x14ac:dyDescent="0.35">
      <c r="A26" s="94">
        <v>8</v>
      </c>
      <c r="B26" s="95" t="s">
        <v>278</v>
      </c>
      <c r="C26" s="223"/>
      <c r="D26" s="235"/>
      <c r="E26" s="97">
        <v>0</v>
      </c>
      <c r="F26" s="98" t="s">
        <v>55</v>
      </c>
      <c r="G26" s="98" t="s">
        <v>55</v>
      </c>
      <c r="H26" s="98">
        <v>0</v>
      </c>
      <c r="I26" s="98" t="s">
        <v>55</v>
      </c>
      <c r="J26" s="99">
        <v>0</v>
      </c>
      <c r="K26" s="100">
        <v>0</v>
      </c>
      <c r="L26" s="173"/>
      <c r="M26" s="102" t="s">
        <v>419</v>
      </c>
      <c r="N26" s="103" t="s">
        <v>70</v>
      </c>
      <c r="O26" s="167"/>
      <c r="P26" s="105">
        <f t="shared" si="0"/>
        <v>0</v>
      </c>
      <c r="Q26" s="133" t="str">
        <f t="shared" si="1"/>
        <v>n.a.</v>
      </c>
      <c r="R26" s="141" t="s">
        <v>55</v>
      </c>
      <c r="S26" s="133">
        <f t="shared" si="2"/>
        <v>0</v>
      </c>
      <c r="T26" s="133" t="str">
        <f t="shared" si="3"/>
        <v>n.a.</v>
      </c>
      <c r="U26" s="106">
        <f t="shared" si="4"/>
        <v>0</v>
      </c>
      <c r="V26" s="107">
        <f t="shared" si="5"/>
        <v>0</v>
      </c>
      <c r="X26" s="65" t="s">
        <v>502</v>
      </c>
      <c r="Y26" s="108">
        <f>IF(V26&lt;&gt;"",V26-K26,"")</f>
        <v>0</v>
      </c>
      <c r="Z26" s="109">
        <f t="shared" ref="Z26:Z31" si="8">IF(Y26&lt;&gt;"",IF(Y26&gt;0,1,0),"")</f>
        <v>0</v>
      </c>
      <c r="AA26" s="109">
        <f t="shared" ref="AA26:AA31" si="9">IF(Y26&lt;&gt;"",IF(Y26&lt;0,1,0),"")</f>
        <v>0</v>
      </c>
    </row>
    <row r="27" spans="1:27" ht="40" customHeight="1" x14ac:dyDescent="0.35">
      <c r="A27" s="94">
        <v>9</v>
      </c>
      <c r="B27" s="95" t="s">
        <v>279</v>
      </c>
      <c r="C27" s="223"/>
      <c r="D27" s="235"/>
      <c r="E27" s="97">
        <v>0</v>
      </c>
      <c r="F27" s="98" t="s">
        <v>55</v>
      </c>
      <c r="G27" s="98" t="s">
        <v>55</v>
      </c>
      <c r="H27" s="98">
        <v>0</v>
      </c>
      <c r="I27" s="98" t="s">
        <v>55</v>
      </c>
      <c r="J27" s="99">
        <v>0</v>
      </c>
      <c r="K27" s="100">
        <v>0</v>
      </c>
      <c r="L27" s="173"/>
      <c r="M27" s="102" t="s">
        <v>419</v>
      </c>
      <c r="N27" s="103" t="s">
        <v>70</v>
      </c>
      <c r="O27" s="167"/>
      <c r="P27" s="105">
        <f t="shared" si="0"/>
        <v>0</v>
      </c>
      <c r="Q27" s="133" t="str">
        <f t="shared" si="1"/>
        <v>n.a.</v>
      </c>
      <c r="R27" s="141" t="s">
        <v>55</v>
      </c>
      <c r="S27" s="133">
        <f t="shared" si="2"/>
        <v>0</v>
      </c>
      <c r="T27" s="133" t="str">
        <f t="shared" si="3"/>
        <v>n.a.</v>
      </c>
      <c r="U27" s="106">
        <f t="shared" si="4"/>
        <v>0</v>
      </c>
      <c r="V27" s="107">
        <f t="shared" si="5"/>
        <v>0</v>
      </c>
      <c r="X27" s="65" t="s">
        <v>502</v>
      </c>
      <c r="Y27" s="108">
        <f>IF(V27&lt;&gt;"",V27-K27,"")</f>
        <v>0</v>
      </c>
      <c r="Z27" s="109">
        <f t="shared" si="8"/>
        <v>0</v>
      </c>
      <c r="AA27" s="109">
        <f t="shared" si="9"/>
        <v>0</v>
      </c>
    </row>
    <row r="28" spans="1:27" ht="40" customHeight="1" x14ac:dyDescent="0.35">
      <c r="A28" s="94">
        <v>10</v>
      </c>
      <c r="B28" s="95" t="s">
        <v>280</v>
      </c>
      <c r="C28" s="223"/>
      <c r="D28" s="235">
        <v>0</v>
      </c>
      <c r="E28" s="97">
        <v>0</v>
      </c>
      <c r="F28" s="98" t="s">
        <v>55</v>
      </c>
      <c r="G28" s="98" t="s">
        <v>55</v>
      </c>
      <c r="H28" s="98">
        <v>0</v>
      </c>
      <c r="I28" s="98" t="s">
        <v>55</v>
      </c>
      <c r="J28" s="99">
        <v>0</v>
      </c>
      <c r="K28" s="100">
        <v>0</v>
      </c>
      <c r="L28" s="173"/>
      <c r="M28" s="102" t="s">
        <v>419</v>
      </c>
      <c r="N28" s="103" t="s">
        <v>70</v>
      </c>
      <c r="O28" s="167">
        <f>IF(UN_GlobalCompact="yes",1,0)</f>
        <v>1</v>
      </c>
      <c r="P28" s="105">
        <f t="shared" si="0"/>
        <v>1</v>
      </c>
      <c r="Q28" s="133" t="str">
        <f t="shared" si="1"/>
        <v>n.a.</v>
      </c>
      <c r="R28" s="141" t="s">
        <v>55</v>
      </c>
      <c r="S28" s="133">
        <v>1</v>
      </c>
      <c r="T28" s="133" t="str">
        <f t="shared" si="3"/>
        <v>n.a.</v>
      </c>
      <c r="U28" s="106">
        <f t="shared" si="4"/>
        <v>1</v>
      </c>
      <c r="V28" s="107">
        <f t="shared" si="5"/>
        <v>1</v>
      </c>
      <c r="W28" s="65" t="s">
        <v>488</v>
      </c>
      <c r="X28" s="67" t="s">
        <v>494</v>
      </c>
      <c r="Y28" s="108">
        <f>IF(V28&lt;&gt;"",V28-K28,"")</f>
        <v>1</v>
      </c>
      <c r="Z28" s="109">
        <f t="shared" si="8"/>
        <v>1</v>
      </c>
      <c r="AA28" s="109">
        <f t="shared" si="9"/>
        <v>0</v>
      </c>
    </row>
    <row r="29" spans="1:27" ht="40" customHeight="1" x14ac:dyDescent="0.35">
      <c r="A29" s="94">
        <v>11</v>
      </c>
      <c r="B29" s="95" t="s">
        <v>281</v>
      </c>
      <c r="C29" s="223"/>
      <c r="D29" s="235"/>
      <c r="E29" s="97">
        <v>0</v>
      </c>
      <c r="F29" s="98" t="s">
        <v>55</v>
      </c>
      <c r="G29" s="98" t="s">
        <v>55</v>
      </c>
      <c r="H29" s="98">
        <v>0</v>
      </c>
      <c r="I29" s="98" t="s">
        <v>55</v>
      </c>
      <c r="J29" s="99">
        <v>0</v>
      </c>
      <c r="K29" s="100">
        <v>0</v>
      </c>
      <c r="L29" s="173"/>
      <c r="M29" s="102" t="s">
        <v>419</v>
      </c>
      <c r="N29" s="132" t="s">
        <v>75</v>
      </c>
      <c r="O29" s="167"/>
      <c r="P29" s="105">
        <v>0</v>
      </c>
      <c r="Q29" s="133" t="str">
        <f t="shared" si="1"/>
        <v>n.a.</v>
      </c>
      <c r="R29" s="141" t="s">
        <v>55</v>
      </c>
      <c r="S29" s="133">
        <f t="shared" si="2"/>
        <v>0</v>
      </c>
      <c r="T29" s="133" t="str">
        <f t="shared" si="3"/>
        <v>n.a.</v>
      </c>
      <c r="U29" s="106">
        <f t="shared" si="4"/>
        <v>0</v>
      </c>
      <c r="V29" s="107">
        <f t="shared" si="5"/>
        <v>0</v>
      </c>
      <c r="W29" s="65" t="s">
        <v>488</v>
      </c>
      <c r="X29" s="65" t="s">
        <v>563</v>
      </c>
      <c r="Y29" s="108">
        <f>IF(V29&lt;&gt;"",V29-K29,"")</f>
        <v>0</v>
      </c>
      <c r="Z29" s="109">
        <f t="shared" si="8"/>
        <v>0</v>
      </c>
      <c r="AA29" s="109">
        <f t="shared" si="9"/>
        <v>0</v>
      </c>
    </row>
    <row r="30" spans="1:27" ht="40" customHeight="1" x14ac:dyDescent="0.35">
      <c r="A30" s="94">
        <v>12</v>
      </c>
      <c r="B30" s="95" t="s">
        <v>282</v>
      </c>
      <c r="C30" s="223"/>
      <c r="D30" s="235">
        <v>0</v>
      </c>
      <c r="E30" s="97">
        <v>0</v>
      </c>
      <c r="F30" s="98" t="s">
        <v>55</v>
      </c>
      <c r="G30" s="98" t="s">
        <v>55</v>
      </c>
      <c r="H30" s="98">
        <v>0</v>
      </c>
      <c r="I30" s="98" t="s">
        <v>55</v>
      </c>
      <c r="J30" s="99">
        <v>0</v>
      </c>
      <c r="K30" s="100">
        <v>0</v>
      </c>
      <c r="L30" s="173"/>
      <c r="M30" s="102" t="s">
        <v>419</v>
      </c>
      <c r="N30" s="103" t="s">
        <v>70</v>
      </c>
      <c r="O30" s="167">
        <f>IF(OECD_GuidelinesforMNEs="yes",1,0)</f>
        <v>0</v>
      </c>
      <c r="P30" s="105">
        <f t="shared" si="0"/>
        <v>0</v>
      </c>
      <c r="Q30" s="133" t="str">
        <f t="shared" si="1"/>
        <v>n.a.</v>
      </c>
      <c r="R30" s="141" t="s">
        <v>55</v>
      </c>
      <c r="S30" s="133">
        <f t="shared" si="2"/>
        <v>0</v>
      </c>
      <c r="T30" s="133" t="str">
        <f t="shared" si="3"/>
        <v>n.a.</v>
      </c>
      <c r="U30" s="106">
        <f t="shared" si="4"/>
        <v>0</v>
      </c>
      <c r="V30" s="107">
        <f t="shared" si="5"/>
        <v>0</v>
      </c>
      <c r="X30" s="65" t="s">
        <v>502</v>
      </c>
      <c r="Y30" s="108">
        <f>IF(V30&lt;&gt;"",V30-K30,"")</f>
        <v>0</v>
      </c>
      <c r="Z30" s="109">
        <f t="shared" si="8"/>
        <v>0</v>
      </c>
      <c r="AA30" s="109">
        <f t="shared" si="9"/>
        <v>0</v>
      </c>
    </row>
    <row r="31" spans="1:27" ht="40" customHeight="1" x14ac:dyDescent="0.35">
      <c r="A31" s="94">
        <v>13</v>
      </c>
      <c r="B31" s="95" t="s">
        <v>283</v>
      </c>
      <c r="C31" s="223"/>
      <c r="D31" s="235"/>
      <c r="E31" s="97">
        <v>0</v>
      </c>
      <c r="F31" s="98" t="s">
        <v>55</v>
      </c>
      <c r="G31" s="98" t="s">
        <v>55</v>
      </c>
      <c r="H31" s="98">
        <v>0</v>
      </c>
      <c r="I31" s="98" t="s">
        <v>55</v>
      </c>
      <c r="J31" s="99">
        <v>0</v>
      </c>
      <c r="K31" s="100">
        <v>0</v>
      </c>
      <c r="L31" s="173"/>
      <c r="M31" s="102" t="s">
        <v>419</v>
      </c>
      <c r="N31" s="103" t="s">
        <v>70</v>
      </c>
      <c r="O31" s="167"/>
      <c r="P31" s="105">
        <f t="shared" si="0"/>
        <v>0</v>
      </c>
      <c r="Q31" s="133" t="str">
        <f t="shared" si="1"/>
        <v>n.a.</v>
      </c>
      <c r="R31" s="141" t="s">
        <v>55</v>
      </c>
      <c r="S31" s="133">
        <f t="shared" si="2"/>
        <v>0</v>
      </c>
      <c r="T31" s="133" t="str">
        <f t="shared" si="3"/>
        <v>n.a.</v>
      </c>
      <c r="U31" s="106">
        <f t="shared" si="4"/>
        <v>0</v>
      </c>
      <c r="V31" s="107">
        <f t="shared" si="5"/>
        <v>0</v>
      </c>
      <c r="X31" s="65" t="s">
        <v>502</v>
      </c>
      <c r="Y31" s="108">
        <f>IF(V31&lt;&gt;"",V31-K31,"")</f>
        <v>0</v>
      </c>
      <c r="Z31" s="109">
        <f t="shared" si="8"/>
        <v>0</v>
      </c>
      <c r="AA31" s="109">
        <f t="shared" si="9"/>
        <v>0</v>
      </c>
    </row>
    <row r="32" spans="1:27" s="174" customFormat="1" ht="40" customHeight="1" x14ac:dyDescent="0.35">
      <c r="A32" s="175" t="s">
        <v>8</v>
      </c>
      <c r="B32" s="176"/>
      <c r="C32" s="176"/>
      <c r="D32" s="237"/>
      <c r="E32" s="179">
        <f>AVERAGE(E4:E31)*10</f>
        <v>0</v>
      </c>
      <c r="F32" s="179"/>
      <c r="G32" s="179"/>
      <c r="H32" s="179"/>
      <c r="I32" s="179"/>
      <c r="J32" s="180" t="str">
        <f>IFERROR(K32/E32,"")</f>
        <v/>
      </c>
      <c r="K32" s="181">
        <f>AVERAGE(K4:K31)*10</f>
        <v>0</v>
      </c>
      <c r="L32" s="182"/>
      <c r="M32" s="183"/>
      <c r="N32" s="103"/>
      <c r="O32" s="167"/>
      <c r="P32" s="186">
        <f>AVERAGE(P4:P31)*10</f>
        <v>0.76923076923076927</v>
      </c>
      <c r="Q32" s="187"/>
      <c r="R32" s="187"/>
      <c r="S32" s="187"/>
      <c r="T32" s="187"/>
      <c r="U32" s="188">
        <f>IFERROR(V32/P32,"")</f>
        <v>1</v>
      </c>
      <c r="V32" s="189">
        <f>AVERAGE(V4:V31)*10</f>
        <v>0.76923076923076927</v>
      </c>
      <c r="W32" s="190"/>
      <c r="X32" s="190"/>
      <c r="Y32" s="191">
        <f>V32-K32</f>
        <v>0.76923076923076927</v>
      </c>
      <c r="Z32" s="192">
        <f>SUM(Z4:Z31)</f>
        <v>1</v>
      </c>
      <c r="AA32" s="192">
        <f>SUM(AA4:AA31)</f>
        <v>0</v>
      </c>
    </row>
    <row r="33" spans="1:27" x14ac:dyDescent="0.35">
      <c r="A33" s="193" t="s">
        <v>123</v>
      </c>
      <c r="B33" s="194"/>
      <c r="C33" s="194"/>
      <c r="D33" s="238"/>
      <c r="E33" s="197">
        <f>E32/10</f>
        <v>0</v>
      </c>
      <c r="F33" s="197"/>
      <c r="G33" s="197"/>
      <c r="H33" s="197"/>
      <c r="I33" s="197"/>
      <c r="J33" s="197"/>
      <c r="K33" s="198">
        <f>K32/10</f>
        <v>0</v>
      </c>
      <c r="L33" s="199"/>
      <c r="M33" s="199"/>
      <c r="N33" s="103"/>
      <c r="O33" s="167"/>
      <c r="P33" s="202">
        <f>P32/10</f>
        <v>7.6923076923076927E-2</v>
      </c>
      <c r="Q33" s="203"/>
      <c r="R33" s="203"/>
      <c r="S33" s="203"/>
      <c r="T33" s="203"/>
      <c r="U33" s="204"/>
      <c r="V33" s="205">
        <f>V32/10</f>
        <v>7.6923076923076927E-2</v>
      </c>
      <c r="W33" s="206"/>
      <c r="X33" s="206"/>
      <c r="Y33" s="207"/>
      <c r="Z33" s="208"/>
      <c r="AA33" s="208"/>
    </row>
    <row r="34" spans="1:27" x14ac:dyDescent="0.35">
      <c r="O34" s="256"/>
    </row>
    <row r="35" spans="1:27" x14ac:dyDescent="0.35">
      <c r="N35" s="210" t="s">
        <v>124</v>
      </c>
    </row>
    <row r="36" spans="1:27" x14ac:dyDescent="0.35">
      <c r="N36" s="209" t="s">
        <v>87</v>
      </c>
      <c r="O36" s="65" t="s">
        <v>125</v>
      </c>
    </row>
    <row r="37" spans="1:27" x14ac:dyDescent="0.35">
      <c r="N37" s="209" t="s">
        <v>70</v>
      </c>
      <c r="O37" s="65" t="s">
        <v>126</v>
      </c>
    </row>
    <row r="38" spans="1:27" x14ac:dyDescent="0.35">
      <c r="N38" s="209" t="s">
        <v>75</v>
      </c>
      <c r="O38" s="65" t="s">
        <v>127</v>
      </c>
    </row>
    <row r="39" spans="1:27" x14ac:dyDescent="0.35">
      <c r="N39" s="209" t="s">
        <v>108</v>
      </c>
      <c r="O39" s="65" t="s">
        <v>128</v>
      </c>
    </row>
    <row r="40" spans="1:27" x14ac:dyDescent="0.35">
      <c r="N40" s="209" t="s">
        <v>72</v>
      </c>
      <c r="O40" s="65" t="s">
        <v>129</v>
      </c>
    </row>
  </sheetData>
  <dataValidations count="1">
    <dataValidation type="list" allowBlank="1" showDropDown="1" showErrorMessage="1" error="Please insert 0, 1 or n.a.!" sqref="Q4:T4 Q13:T31" xr:uid="{00BD0067-0004-464C-A645-000E00C0002D}"/>
  </dataValidations>
  <pageMargins left="0.70078740157480324" right="0.70078740157480324" top="0.75196850393700787" bottom="0.75196850393700787" header="0.3" footer="0.3"/>
  <pageSetup paperSize="9" firstPageNumber="429496729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1D4D60"/>
  </sheetPr>
  <dimension ref="A1:AA26"/>
  <sheetViews>
    <sheetView zoomScale="85" workbookViewId="0">
      <pane xSplit="2" ySplit="2" topLeftCell="S3" activePane="bottomRight" state="frozen"/>
      <selection activeCell="B2" sqref="B2"/>
      <selection pane="topRight"/>
      <selection pane="bottomLeft"/>
      <selection pane="bottomRight" activeCell="AD11" sqref="AD11"/>
    </sheetView>
  </sheetViews>
  <sheetFormatPr defaultColWidth="9.1796875" defaultRowHeight="13" x14ac:dyDescent="0.35"/>
  <cols>
    <col min="1" max="1" width="4.6328125" style="66" customWidth="1"/>
    <col min="2" max="2" width="62.1796875" style="67" customWidth="1"/>
    <col min="3" max="3" width="4.36328125" style="67" bestFit="1"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284</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105</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26" x14ac:dyDescent="0.35">
      <c r="A4" s="94"/>
      <c r="B4" s="135" t="s">
        <v>285</v>
      </c>
      <c r="C4" s="249"/>
      <c r="D4" s="250">
        <v>0</v>
      </c>
      <c r="E4" s="137">
        <v>0</v>
      </c>
      <c r="F4" s="138" t="s">
        <v>55</v>
      </c>
      <c r="G4" s="138" t="s">
        <v>55</v>
      </c>
      <c r="H4" s="138">
        <v>0</v>
      </c>
      <c r="I4" s="138" t="s">
        <v>55</v>
      </c>
      <c r="J4" s="139">
        <v>0</v>
      </c>
      <c r="K4" s="140">
        <v>0</v>
      </c>
      <c r="L4" s="255"/>
      <c r="M4" s="251" t="s">
        <v>459</v>
      </c>
      <c r="N4" s="252" t="s">
        <v>72</v>
      </c>
      <c r="O4" s="167"/>
      <c r="P4" s="111"/>
      <c r="Q4" s="141"/>
      <c r="R4" s="141"/>
      <c r="S4" s="141"/>
      <c r="T4" s="141"/>
      <c r="U4" s="106"/>
      <c r="V4" s="107"/>
      <c r="W4" s="103"/>
      <c r="X4" s="103"/>
      <c r="Y4" s="108"/>
      <c r="Z4" s="109"/>
      <c r="AA4" s="109"/>
    </row>
    <row r="5" spans="1:27" ht="40" customHeight="1" x14ac:dyDescent="0.35">
      <c r="A5" s="94">
        <v>1</v>
      </c>
      <c r="B5" s="95" t="s">
        <v>286</v>
      </c>
      <c r="C5" s="223"/>
      <c r="D5" s="235"/>
      <c r="E5" s="97">
        <v>0</v>
      </c>
      <c r="F5" s="98" t="s">
        <v>55</v>
      </c>
      <c r="G5" s="98" t="s">
        <v>55</v>
      </c>
      <c r="H5" s="98">
        <v>0</v>
      </c>
      <c r="I5" s="98" t="s">
        <v>55</v>
      </c>
      <c r="J5" s="99">
        <v>0</v>
      </c>
      <c r="K5" s="100">
        <v>0</v>
      </c>
      <c r="L5" s="101"/>
      <c r="M5" s="102" t="s">
        <v>419</v>
      </c>
      <c r="N5" s="103" t="s">
        <v>70</v>
      </c>
      <c r="O5" s="167"/>
      <c r="P5" s="105">
        <f t="shared" ref="P5:P17" si="0">IF(O5="",0,O5)</f>
        <v>0</v>
      </c>
      <c r="Q5" s="133" t="str">
        <f t="shared" ref="Q5:Q17" si="1">IF(REL_Corpcredits="no","n.a.",0)</f>
        <v>n.a.</v>
      </c>
      <c r="R5" s="133" t="str">
        <f t="shared" ref="R5:R17" si="2">IF(REL_Projectfin="no","n.a.",0)</f>
        <v>n.a.</v>
      </c>
      <c r="S5" s="133">
        <f t="shared" ref="S5:S17" si="3">IF(REL_Proprietaryassets="no","n.a.",0)</f>
        <v>0</v>
      </c>
      <c r="T5" s="133" t="str">
        <f t="shared" ref="T5:T17" si="4">IF(REL_Assetmanagement="no","n.a.",0)</f>
        <v>n.a.</v>
      </c>
      <c r="U5" s="106">
        <f t="shared" ref="U5:U17" si="5">IF(AND(P5=0,SUM(Q5:T5)&gt;0),"ERROR",IF(P5="n.a.","n.a.",IF(P5=0,0,IF(COUNTIF(Q5:T5,"n.a.")=4,"n.a.",IF(COUNTIF(Q5:T5,1)=4,1,0.5+(((COUNTIF(Q5:T5,"1"))/(4-COUNTIF(Q5:T5,"n.a.")))*0.5))))))</f>
        <v>0</v>
      </c>
      <c r="V5" s="107">
        <f t="shared" ref="V5:V17" si="6">IF(U5="n.a.",P5,P5*U5)</f>
        <v>0</v>
      </c>
      <c r="X5" s="65" t="s">
        <v>502</v>
      </c>
      <c r="Y5" s="108">
        <f>IF(V5&lt;&gt;"",V5-K5,"")</f>
        <v>0</v>
      </c>
      <c r="Z5" s="109">
        <f t="shared" ref="Z5:Z17" si="7">IF(Y5&lt;&gt;"",IF(Y5&gt;0,1,0),"")</f>
        <v>0</v>
      </c>
      <c r="AA5" s="109">
        <f t="shared" ref="AA5:AA17" si="8">IF(Y5&lt;&gt;"",IF(Y5&lt;0,1,0),"")</f>
        <v>0</v>
      </c>
    </row>
    <row r="6" spans="1:27" ht="40" customHeight="1" x14ac:dyDescent="0.35">
      <c r="A6" s="94">
        <v>2</v>
      </c>
      <c r="B6" s="95" t="s">
        <v>287</v>
      </c>
      <c r="C6" s="223"/>
      <c r="D6" s="235"/>
      <c r="E6" s="97">
        <v>0</v>
      </c>
      <c r="F6" s="98" t="s">
        <v>55</v>
      </c>
      <c r="G6" s="98" t="s">
        <v>55</v>
      </c>
      <c r="H6" s="98">
        <v>0</v>
      </c>
      <c r="I6" s="98" t="s">
        <v>55</v>
      </c>
      <c r="J6" s="99">
        <v>0</v>
      </c>
      <c r="K6" s="100">
        <v>0</v>
      </c>
      <c r="L6" s="131"/>
      <c r="M6" s="102" t="s">
        <v>419</v>
      </c>
      <c r="N6" s="103" t="s">
        <v>70</v>
      </c>
      <c r="O6" s="167"/>
      <c r="P6" s="105">
        <v>0</v>
      </c>
      <c r="Q6" s="133" t="str">
        <f t="shared" si="1"/>
        <v>n.a.</v>
      </c>
      <c r="R6" s="133" t="str">
        <f t="shared" si="2"/>
        <v>n.a.</v>
      </c>
      <c r="S6" s="133">
        <f t="shared" si="3"/>
        <v>0</v>
      </c>
      <c r="T6" s="133" t="str">
        <f t="shared" si="4"/>
        <v>n.a.</v>
      </c>
      <c r="U6" s="106">
        <f t="shared" si="5"/>
        <v>0</v>
      </c>
      <c r="V6" s="107">
        <f t="shared" si="6"/>
        <v>0</v>
      </c>
      <c r="W6" s="65" t="s">
        <v>488</v>
      </c>
      <c r="X6" s="65" t="s">
        <v>564</v>
      </c>
      <c r="Y6" s="108">
        <f>IF(V6&lt;&gt;"",V6-K6,"")</f>
        <v>0</v>
      </c>
      <c r="Z6" s="109">
        <f t="shared" si="7"/>
        <v>0</v>
      </c>
      <c r="AA6" s="109">
        <f t="shared" si="8"/>
        <v>0</v>
      </c>
    </row>
    <row r="7" spans="1:27" ht="40" customHeight="1" x14ac:dyDescent="0.35">
      <c r="A7" s="94">
        <v>3</v>
      </c>
      <c r="B7" s="95" t="s">
        <v>288</v>
      </c>
      <c r="C7" s="223"/>
      <c r="D7" s="235">
        <v>0</v>
      </c>
      <c r="E7" s="97">
        <v>0</v>
      </c>
      <c r="F7" s="98" t="s">
        <v>55</v>
      </c>
      <c r="G7" s="98" t="s">
        <v>55</v>
      </c>
      <c r="H7" s="98">
        <v>0</v>
      </c>
      <c r="I7" s="98" t="s">
        <v>55</v>
      </c>
      <c r="J7" s="99">
        <v>0</v>
      </c>
      <c r="K7" s="100">
        <v>0</v>
      </c>
      <c r="L7" s="131"/>
      <c r="M7" s="102" t="s">
        <v>419</v>
      </c>
      <c r="N7" s="103" t="s">
        <v>70</v>
      </c>
      <c r="O7" s="167">
        <f>IF(IFC_EnvironmentalHealthandSafetyGuidelines="yes",1,0)</f>
        <v>0</v>
      </c>
      <c r="P7" s="105">
        <v>0</v>
      </c>
      <c r="Q7" s="133" t="str">
        <f t="shared" si="1"/>
        <v>n.a.</v>
      </c>
      <c r="R7" s="133" t="str">
        <f t="shared" si="2"/>
        <v>n.a.</v>
      </c>
      <c r="S7" s="133">
        <f t="shared" si="3"/>
        <v>0</v>
      </c>
      <c r="T7" s="133" t="str">
        <f t="shared" si="4"/>
        <v>n.a.</v>
      </c>
      <c r="U7" s="106">
        <f t="shared" si="5"/>
        <v>0</v>
      </c>
      <c r="V7" s="107">
        <f t="shared" si="6"/>
        <v>0</v>
      </c>
      <c r="W7" s="65" t="s">
        <v>488</v>
      </c>
      <c r="X7" s="65" t="s">
        <v>565</v>
      </c>
      <c r="Y7" s="108">
        <f>IF(V7&lt;&gt;"",V7-K7,"")</f>
        <v>0</v>
      </c>
      <c r="Z7" s="109">
        <f t="shared" si="7"/>
        <v>0</v>
      </c>
      <c r="AA7" s="109">
        <f t="shared" si="8"/>
        <v>0</v>
      </c>
    </row>
    <row r="8" spans="1:27" ht="40" customHeight="1" x14ac:dyDescent="0.35">
      <c r="A8" s="94">
        <v>4</v>
      </c>
      <c r="B8" s="95" t="s">
        <v>289</v>
      </c>
      <c r="C8" s="223"/>
      <c r="D8" s="235">
        <v>0</v>
      </c>
      <c r="E8" s="97">
        <v>0</v>
      </c>
      <c r="F8" s="98" t="s">
        <v>55</v>
      </c>
      <c r="G8" s="98" t="s">
        <v>55</v>
      </c>
      <c r="H8" s="98">
        <v>0</v>
      </c>
      <c r="I8" s="98" t="s">
        <v>55</v>
      </c>
      <c r="J8" s="99">
        <v>0</v>
      </c>
      <c r="K8" s="100">
        <v>0</v>
      </c>
      <c r="L8" s="131"/>
      <c r="M8" s="102" t="s">
        <v>419</v>
      </c>
      <c r="N8" s="103" t="s">
        <v>70</v>
      </c>
      <c r="O8" s="167">
        <f>IF(IFC_PerformanceStandards="yes",1,0)</f>
        <v>0</v>
      </c>
      <c r="P8" s="105">
        <f t="shared" si="0"/>
        <v>0</v>
      </c>
      <c r="Q8" s="133" t="str">
        <f t="shared" si="1"/>
        <v>n.a.</v>
      </c>
      <c r="R8" s="133" t="str">
        <f t="shared" si="2"/>
        <v>n.a.</v>
      </c>
      <c r="S8" s="133">
        <f t="shared" si="3"/>
        <v>0</v>
      </c>
      <c r="T8" s="133" t="str">
        <f t="shared" si="4"/>
        <v>n.a.</v>
      </c>
      <c r="U8" s="106">
        <f t="shared" si="5"/>
        <v>0</v>
      </c>
      <c r="V8" s="107">
        <f t="shared" si="6"/>
        <v>0</v>
      </c>
      <c r="X8" s="65" t="s">
        <v>502</v>
      </c>
      <c r="Y8" s="108">
        <f>IF(V8&lt;&gt;"",V8-K8,"")</f>
        <v>0</v>
      </c>
      <c r="Z8" s="109">
        <f t="shared" si="7"/>
        <v>0</v>
      </c>
      <c r="AA8" s="109">
        <f t="shared" si="8"/>
        <v>0</v>
      </c>
    </row>
    <row r="9" spans="1:27" ht="16.5" customHeight="1" x14ac:dyDescent="0.35">
      <c r="A9" s="94"/>
      <c r="B9" s="135" t="s">
        <v>290</v>
      </c>
      <c r="C9" s="249"/>
      <c r="D9" s="250">
        <v>0</v>
      </c>
      <c r="E9" s="137">
        <v>0</v>
      </c>
      <c r="F9" s="138" t="s">
        <v>55</v>
      </c>
      <c r="G9" s="138" t="s">
        <v>55</v>
      </c>
      <c r="H9" s="138">
        <v>0</v>
      </c>
      <c r="I9" s="138" t="s">
        <v>55</v>
      </c>
      <c r="J9" s="139">
        <v>0</v>
      </c>
      <c r="K9" s="140">
        <v>0</v>
      </c>
      <c r="L9" s="168"/>
      <c r="M9" s="251" t="s">
        <v>448</v>
      </c>
      <c r="N9" s="252" t="s">
        <v>72</v>
      </c>
      <c r="O9" s="167"/>
      <c r="P9" s="111"/>
      <c r="Q9" s="141"/>
      <c r="R9" s="141"/>
      <c r="S9" s="141"/>
      <c r="T9" s="141"/>
      <c r="U9" s="106"/>
      <c r="V9" s="107"/>
      <c r="W9" s="103"/>
      <c r="X9" s="103"/>
      <c r="Y9" s="108"/>
      <c r="Z9" s="109"/>
      <c r="AA9" s="109"/>
    </row>
    <row r="10" spans="1:27" ht="17.25" customHeight="1" x14ac:dyDescent="0.35">
      <c r="A10" s="94"/>
      <c r="B10" s="135" t="s">
        <v>260</v>
      </c>
      <c r="C10" s="249"/>
      <c r="D10" s="250"/>
      <c r="E10" s="137">
        <v>0</v>
      </c>
      <c r="F10" s="138" t="s">
        <v>55</v>
      </c>
      <c r="G10" s="138" t="s">
        <v>55</v>
      </c>
      <c r="H10" s="138">
        <v>0</v>
      </c>
      <c r="I10" s="138" t="s">
        <v>55</v>
      </c>
      <c r="J10" s="139">
        <v>0</v>
      </c>
      <c r="K10" s="140">
        <v>0</v>
      </c>
      <c r="L10" s="168"/>
      <c r="M10" s="251" t="s">
        <v>449</v>
      </c>
      <c r="N10" s="252" t="s">
        <v>72</v>
      </c>
      <c r="O10" s="167"/>
      <c r="P10" s="111"/>
      <c r="Q10" s="141"/>
      <c r="R10" s="141"/>
      <c r="S10" s="141"/>
      <c r="T10" s="141"/>
      <c r="U10" s="106"/>
      <c r="V10" s="107"/>
      <c r="W10" s="103"/>
      <c r="X10" s="103"/>
      <c r="Y10" s="108"/>
      <c r="Z10" s="109"/>
      <c r="AA10" s="109"/>
    </row>
    <row r="11" spans="1:27" ht="40" customHeight="1" x14ac:dyDescent="0.35">
      <c r="A11" s="94">
        <v>5</v>
      </c>
      <c r="B11" s="95" t="s">
        <v>291</v>
      </c>
      <c r="C11" s="223"/>
      <c r="D11" s="235"/>
      <c r="E11" s="97">
        <v>0</v>
      </c>
      <c r="F11" s="98" t="s">
        <v>55</v>
      </c>
      <c r="G11" s="98" t="s">
        <v>55</v>
      </c>
      <c r="H11" s="98">
        <v>0</v>
      </c>
      <c r="I11" s="98" t="s">
        <v>55</v>
      </c>
      <c r="J11" s="99">
        <v>0</v>
      </c>
      <c r="K11" s="100">
        <v>0</v>
      </c>
      <c r="L11" s="131"/>
      <c r="M11" s="102" t="s">
        <v>419</v>
      </c>
      <c r="N11" s="103" t="s">
        <v>70</v>
      </c>
      <c r="O11" s="167"/>
      <c r="P11" s="105">
        <f t="shared" si="0"/>
        <v>0</v>
      </c>
      <c r="Q11" s="133" t="str">
        <f t="shared" si="1"/>
        <v>n.a.</v>
      </c>
      <c r="R11" s="133" t="str">
        <f t="shared" si="2"/>
        <v>n.a.</v>
      </c>
      <c r="S11" s="133">
        <f t="shared" si="3"/>
        <v>0</v>
      </c>
      <c r="T11" s="133" t="str">
        <f t="shared" si="4"/>
        <v>n.a.</v>
      </c>
      <c r="U11" s="106">
        <f t="shared" si="5"/>
        <v>0</v>
      </c>
      <c r="V11" s="107">
        <f t="shared" si="6"/>
        <v>0</v>
      </c>
      <c r="X11" s="65" t="s">
        <v>502</v>
      </c>
      <c r="Y11" s="108">
        <f>IF(V11&lt;&gt;"",V11-K11,"")</f>
        <v>0</v>
      </c>
      <c r="Z11" s="109">
        <f t="shared" si="7"/>
        <v>0</v>
      </c>
      <c r="AA11" s="109">
        <f t="shared" si="8"/>
        <v>0</v>
      </c>
    </row>
    <row r="12" spans="1:27" ht="40" customHeight="1" x14ac:dyDescent="0.35">
      <c r="A12" s="94">
        <v>6</v>
      </c>
      <c r="B12" s="95" t="s">
        <v>292</v>
      </c>
      <c r="C12" s="223"/>
      <c r="D12" s="235"/>
      <c r="E12" s="97">
        <v>0</v>
      </c>
      <c r="F12" s="98" t="s">
        <v>55</v>
      </c>
      <c r="G12" s="98" t="s">
        <v>55</v>
      </c>
      <c r="H12" s="98">
        <v>0</v>
      </c>
      <c r="I12" s="98" t="s">
        <v>55</v>
      </c>
      <c r="J12" s="99">
        <v>0</v>
      </c>
      <c r="K12" s="100">
        <v>0</v>
      </c>
      <c r="L12" s="131"/>
      <c r="M12" s="102" t="s">
        <v>419</v>
      </c>
      <c r="N12" s="103" t="s">
        <v>70</v>
      </c>
      <c r="O12" s="167"/>
      <c r="P12" s="105">
        <f t="shared" si="0"/>
        <v>0</v>
      </c>
      <c r="Q12" s="133" t="str">
        <f t="shared" si="1"/>
        <v>n.a.</v>
      </c>
      <c r="R12" s="133" t="str">
        <f t="shared" si="2"/>
        <v>n.a.</v>
      </c>
      <c r="S12" s="133">
        <f t="shared" si="3"/>
        <v>0</v>
      </c>
      <c r="T12" s="133" t="str">
        <f t="shared" si="4"/>
        <v>n.a.</v>
      </c>
      <c r="U12" s="106">
        <f t="shared" si="5"/>
        <v>0</v>
      </c>
      <c r="V12" s="107">
        <f t="shared" si="6"/>
        <v>0</v>
      </c>
      <c r="X12" s="65" t="s">
        <v>502</v>
      </c>
      <c r="Y12" s="108">
        <f>IF(V12&lt;&gt;"",V12-K12,"")</f>
        <v>0</v>
      </c>
      <c r="Z12" s="109">
        <f t="shared" si="7"/>
        <v>0</v>
      </c>
      <c r="AA12" s="109">
        <f t="shared" si="8"/>
        <v>0</v>
      </c>
    </row>
    <row r="13" spans="1:27" ht="40" customHeight="1" x14ac:dyDescent="0.35">
      <c r="A13" s="94">
        <v>7</v>
      </c>
      <c r="B13" s="95" t="s">
        <v>293</v>
      </c>
      <c r="C13" s="223"/>
      <c r="D13" s="235"/>
      <c r="E13" s="97">
        <v>0</v>
      </c>
      <c r="F13" s="98" t="s">
        <v>55</v>
      </c>
      <c r="G13" s="98" t="s">
        <v>55</v>
      </c>
      <c r="H13" s="98">
        <v>0</v>
      </c>
      <c r="I13" s="98" t="s">
        <v>55</v>
      </c>
      <c r="J13" s="99">
        <v>0</v>
      </c>
      <c r="K13" s="100">
        <v>0</v>
      </c>
      <c r="L13" s="131"/>
      <c r="M13" s="102" t="s">
        <v>419</v>
      </c>
      <c r="N13" s="103" t="s">
        <v>70</v>
      </c>
      <c r="O13" s="167"/>
      <c r="P13" s="105">
        <f t="shared" si="0"/>
        <v>0</v>
      </c>
      <c r="Q13" s="133" t="str">
        <f t="shared" si="1"/>
        <v>n.a.</v>
      </c>
      <c r="R13" s="133" t="str">
        <f t="shared" si="2"/>
        <v>n.a.</v>
      </c>
      <c r="S13" s="133">
        <f t="shared" si="3"/>
        <v>0</v>
      </c>
      <c r="T13" s="133" t="str">
        <f t="shared" si="4"/>
        <v>n.a.</v>
      </c>
      <c r="U13" s="106">
        <f t="shared" si="5"/>
        <v>0</v>
      </c>
      <c r="V13" s="107">
        <f t="shared" si="6"/>
        <v>0</v>
      </c>
      <c r="X13" s="65" t="s">
        <v>502</v>
      </c>
      <c r="Y13" s="108">
        <f>IF(V13&lt;&gt;"",V13-K13,"")</f>
        <v>0</v>
      </c>
      <c r="Z13" s="109">
        <f t="shared" si="7"/>
        <v>0</v>
      </c>
      <c r="AA13" s="109">
        <f t="shared" si="8"/>
        <v>0</v>
      </c>
    </row>
    <row r="14" spans="1:27" ht="40" customHeight="1" x14ac:dyDescent="0.35">
      <c r="A14" s="94">
        <v>8</v>
      </c>
      <c r="B14" s="95" t="s">
        <v>280</v>
      </c>
      <c r="C14" s="223"/>
      <c r="D14" s="235">
        <v>0</v>
      </c>
      <c r="E14" s="97">
        <v>0</v>
      </c>
      <c r="F14" s="98" t="s">
        <v>55</v>
      </c>
      <c r="G14" s="98" t="s">
        <v>55</v>
      </c>
      <c r="H14" s="98">
        <v>0</v>
      </c>
      <c r="I14" s="98" t="s">
        <v>55</v>
      </c>
      <c r="J14" s="99">
        <v>0</v>
      </c>
      <c r="K14" s="100">
        <v>0</v>
      </c>
      <c r="L14" s="131"/>
      <c r="M14" s="102" t="s">
        <v>419</v>
      </c>
      <c r="N14" s="103" t="s">
        <v>70</v>
      </c>
      <c r="O14" s="167">
        <f>IF(UN_GlobalCompact="yes",1,0)</f>
        <v>1</v>
      </c>
      <c r="P14" s="105">
        <f t="shared" si="0"/>
        <v>1</v>
      </c>
      <c r="Q14" s="133" t="str">
        <f t="shared" si="1"/>
        <v>n.a.</v>
      </c>
      <c r="R14" s="133" t="str">
        <f t="shared" si="2"/>
        <v>n.a.</v>
      </c>
      <c r="S14" s="133">
        <v>1</v>
      </c>
      <c r="T14" s="133" t="str">
        <f t="shared" si="4"/>
        <v>n.a.</v>
      </c>
      <c r="U14" s="106">
        <f t="shared" si="5"/>
        <v>1</v>
      </c>
      <c r="V14" s="107">
        <f t="shared" si="6"/>
        <v>1</v>
      </c>
      <c r="W14" s="65" t="s">
        <v>488</v>
      </c>
      <c r="X14" s="67" t="s">
        <v>494</v>
      </c>
      <c r="Y14" s="108">
        <f>IF(V14&lt;&gt;"",V14-K14,"")</f>
        <v>1</v>
      </c>
      <c r="Z14" s="109">
        <f t="shared" si="7"/>
        <v>1</v>
      </c>
      <c r="AA14" s="109">
        <f t="shared" si="8"/>
        <v>0</v>
      </c>
    </row>
    <row r="15" spans="1:27" ht="40" customHeight="1" x14ac:dyDescent="0.35">
      <c r="A15" s="94">
        <v>9</v>
      </c>
      <c r="B15" s="95" t="s">
        <v>281</v>
      </c>
      <c r="C15" s="223"/>
      <c r="D15" s="235"/>
      <c r="E15" s="97">
        <v>0</v>
      </c>
      <c r="F15" s="98" t="s">
        <v>55</v>
      </c>
      <c r="G15" s="98" t="s">
        <v>55</v>
      </c>
      <c r="H15" s="98">
        <v>0</v>
      </c>
      <c r="I15" s="98" t="s">
        <v>55</v>
      </c>
      <c r="J15" s="99">
        <v>0</v>
      </c>
      <c r="K15" s="100">
        <v>0</v>
      </c>
      <c r="L15" s="131"/>
      <c r="M15" s="102" t="s">
        <v>419</v>
      </c>
      <c r="N15" s="132" t="s">
        <v>75</v>
      </c>
      <c r="O15" s="167"/>
      <c r="P15" s="105">
        <f t="shared" si="0"/>
        <v>0</v>
      </c>
      <c r="Q15" s="133" t="str">
        <f t="shared" si="1"/>
        <v>n.a.</v>
      </c>
      <c r="R15" s="133" t="str">
        <f t="shared" si="2"/>
        <v>n.a.</v>
      </c>
      <c r="S15" s="133">
        <f t="shared" si="3"/>
        <v>0</v>
      </c>
      <c r="T15" s="133" t="str">
        <f t="shared" si="4"/>
        <v>n.a.</v>
      </c>
      <c r="U15" s="106">
        <f t="shared" si="5"/>
        <v>0</v>
      </c>
      <c r="V15" s="107">
        <f t="shared" si="6"/>
        <v>0</v>
      </c>
      <c r="W15" s="65" t="s">
        <v>488</v>
      </c>
      <c r="X15" s="65" t="s">
        <v>563</v>
      </c>
      <c r="Y15" s="108">
        <f>IF(V15&lt;&gt;"",V15-K15,"")</f>
        <v>0</v>
      </c>
      <c r="Z15" s="109">
        <f t="shared" si="7"/>
        <v>0</v>
      </c>
      <c r="AA15" s="109">
        <f t="shared" si="8"/>
        <v>0</v>
      </c>
    </row>
    <row r="16" spans="1:27" ht="40" customHeight="1" x14ac:dyDescent="0.35">
      <c r="A16" s="94">
        <v>10</v>
      </c>
      <c r="B16" s="95" t="s">
        <v>282</v>
      </c>
      <c r="C16" s="223"/>
      <c r="D16" s="235">
        <v>0</v>
      </c>
      <c r="E16" s="97">
        <v>0</v>
      </c>
      <c r="F16" s="98" t="s">
        <v>55</v>
      </c>
      <c r="G16" s="98" t="s">
        <v>55</v>
      </c>
      <c r="H16" s="98">
        <v>0</v>
      </c>
      <c r="I16" s="98" t="s">
        <v>55</v>
      </c>
      <c r="J16" s="99">
        <v>0</v>
      </c>
      <c r="K16" s="100">
        <v>0</v>
      </c>
      <c r="L16" s="131"/>
      <c r="M16" s="102" t="s">
        <v>419</v>
      </c>
      <c r="N16" s="103" t="s">
        <v>70</v>
      </c>
      <c r="O16" s="167">
        <f>IF(OECD_GuidelinesforMNEs="yes",1,0)</f>
        <v>0</v>
      </c>
      <c r="P16" s="105">
        <f t="shared" si="0"/>
        <v>0</v>
      </c>
      <c r="Q16" s="133" t="str">
        <f t="shared" si="1"/>
        <v>n.a.</v>
      </c>
      <c r="R16" s="133" t="str">
        <f t="shared" si="2"/>
        <v>n.a.</v>
      </c>
      <c r="S16" s="133">
        <f t="shared" si="3"/>
        <v>0</v>
      </c>
      <c r="T16" s="133" t="str">
        <f t="shared" si="4"/>
        <v>n.a.</v>
      </c>
      <c r="U16" s="106">
        <f t="shared" si="5"/>
        <v>0</v>
      </c>
      <c r="V16" s="107">
        <f t="shared" si="6"/>
        <v>0</v>
      </c>
      <c r="X16" s="65" t="s">
        <v>502</v>
      </c>
      <c r="Y16" s="108">
        <f>IF(V16&lt;&gt;"",V16-K16,"")</f>
        <v>0</v>
      </c>
      <c r="Z16" s="109">
        <f t="shared" si="7"/>
        <v>0</v>
      </c>
      <c r="AA16" s="109">
        <f t="shared" si="8"/>
        <v>0</v>
      </c>
    </row>
    <row r="17" spans="1:27" ht="40" customHeight="1" x14ac:dyDescent="0.35">
      <c r="A17" s="94">
        <v>11</v>
      </c>
      <c r="B17" s="95" t="s">
        <v>294</v>
      </c>
      <c r="C17" s="223"/>
      <c r="D17" s="254"/>
      <c r="E17" s="97">
        <v>0</v>
      </c>
      <c r="F17" s="98" t="s">
        <v>55</v>
      </c>
      <c r="G17" s="98" t="s">
        <v>55</v>
      </c>
      <c r="H17" s="98">
        <v>0</v>
      </c>
      <c r="I17" s="98" t="s">
        <v>55</v>
      </c>
      <c r="J17" s="99">
        <v>0</v>
      </c>
      <c r="K17" s="100">
        <v>0</v>
      </c>
      <c r="L17" s="131"/>
      <c r="M17" s="102" t="s">
        <v>419</v>
      </c>
      <c r="N17" s="103" t="s">
        <v>70</v>
      </c>
      <c r="O17" s="229"/>
      <c r="P17" s="105">
        <f t="shared" si="0"/>
        <v>0</v>
      </c>
      <c r="Q17" s="133" t="str">
        <f t="shared" si="1"/>
        <v>n.a.</v>
      </c>
      <c r="R17" s="133" t="str">
        <f t="shared" si="2"/>
        <v>n.a.</v>
      </c>
      <c r="S17" s="133">
        <f t="shared" si="3"/>
        <v>0</v>
      </c>
      <c r="T17" s="133" t="str">
        <f t="shared" si="4"/>
        <v>n.a.</v>
      </c>
      <c r="U17" s="106">
        <f t="shared" si="5"/>
        <v>0</v>
      </c>
      <c r="V17" s="107">
        <f t="shared" si="6"/>
        <v>0</v>
      </c>
      <c r="X17" s="65" t="s">
        <v>502</v>
      </c>
      <c r="Y17" s="108">
        <f>IF(V17&lt;&gt;"",V17-K17,"")</f>
        <v>0</v>
      </c>
      <c r="Z17" s="109">
        <f t="shared" si="7"/>
        <v>0</v>
      </c>
      <c r="AA17" s="109">
        <f t="shared" si="8"/>
        <v>0</v>
      </c>
    </row>
    <row r="18" spans="1:27" s="174" customFormat="1" ht="40" customHeight="1" x14ac:dyDescent="0.35">
      <c r="A18" s="175" t="s">
        <v>8</v>
      </c>
      <c r="B18" s="176"/>
      <c r="C18" s="176"/>
      <c r="D18" s="237"/>
      <c r="E18" s="179">
        <f>AVERAGE(E4:E17)*10</f>
        <v>0</v>
      </c>
      <c r="F18" s="179"/>
      <c r="G18" s="179"/>
      <c r="H18" s="179"/>
      <c r="I18" s="179"/>
      <c r="J18" s="180" t="str">
        <f>IFERROR(K18/E18,"")</f>
        <v/>
      </c>
      <c r="K18" s="181">
        <f>AVERAGE(K4:K17)*10</f>
        <v>0</v>
      </c>
      <c r="L18" s="182"/>
      <c r="M18" s="183"/>
      <c r="N18" s="184"/>
      <c r="O18" s="185"/>
      <c r="P18" s="186">
        <f>AVERAGE(P4:P17)*10</f>
        <v>0.90909090909090917</v>
      </c>
      <c r="Q18" s="187"/>
      <c r="R18" s="187"/>
      <c r="S18" s="187"/>
      <c r="T18" s="187"/>
      <c r="U18" s="188">
        <f>IFERROR(V18/P18,"")</f>
        <v>1</v>
      </c>
      <c r="V18" s="189">
        <f>AVERAGE(V4:V17)*10</f>
        <v>0.90909090909090917</v>
      </c>
      <c r="W18" s="190"/>
      <c r="X18" s="190"/>
      <c r="Y18" s="191">
        <f>V18-K18</f>
        <v>0.90909090909090917</v>
      </c>
      <c r="Z18" s="192">
        <f>SUM(Z4:Z17)</f>
        <v>1</v>
      </c>
      <c r="AA18" s="192">
        <f>SUM(AA4:AA17)</f>
        <v>0</v>
      </c>
    </row>
    <row r="19" spans="1:27" x14ac:dyDescent="0.35">
      <c r="A19" s="193" t="s">
        <v>123</v>
      </c>
      <c r="B19" s="194"/>
      <c r="C19" s="194"/>
      <c r="D19" s="238"/>
      <c r="E19" s="197">
        <f>E18/10</f>
        <v>0</v>
      </c>
      <c r="F19" s="197"/>
      <c r="G19" s="197"/>
      <c r="H19" s="197"/>
      <c r="I19" s="197"/>
      <c r="J19" s="197"/>
      <c r="K19" s="198">
        <f>K18/10</f>
        <v>0</v>
      </c>
      <c r="L19" s="199"/>
      <c r="M19" s="199"/>
      <c r="N19" s="200"/>
      <c r="O19" s="201"/>
      <c r="P19" s="202">
        <f>P18/10</f>
        <v>9.0909090909090912E-2</v>
      </c>
      <c r="Q19" s="203"/>
      <c r="R19" s="203"/>
      <c r="S19" s="203"/>
      <c r="T19" s="203"/>
      <c r="U19" s="204"/>
      <c r="V19" s="205">
        <f>V18/10</f>
        <v>9.0909090909090912E-2</v>
      </c>
      <c r="W19" s="206"/>
      <c r="X19" s="206"/>
      <c r="Y19" s="207"/>
      <c r="Z19" s="208"/>
      <c r="AA19" s="208"/>
    </row>
    <row r="21" spans="1:27" x14ac:dyDescent="0.35">
      <c r="N21" s="210" t="s">
        <v>124</v>
      </c>
    </row>
    <row r="22" spans="1:27" x14ac:dyDescent="0.35">
      <c r="N22" s="209" t="s">
        <v>87</v>
      </c>
      <c r="O22" s="65" t="s">
        <v>125</v>
      </c>
    </row>
    <row r="23" spans="1:27" x14ac:dyDescent="0.35">
      <c r="N23" s="209" t="s">
        <v>70</v>
      </c>
      <c r="O23" s="65" t="s">
        <v>126</v>
      </c>
    </row>
    <row r="24" spans="1:27" x14ac:dyDescent="0.35">
      <c r="N24" s="209" t="s">
        <v>75</v>
      </c>
      <c r="O24" s="65" t="s">
        <v>127</v>
      </c>
    </row>
    <row r="25" spans="1:27" x14ac:dyDescent="0.35">
      <c r="N25" s="209" t="s">
        <v>108</v>
      </c>
      <c r="O25" s="65" t="s">
        <v>128</v>
      </c>
    </row>
    <row r="26" spans="1:27" x14ac:dyDescent="0.35">
      <c r="N26" s="209" t="s">
        <v>72</v>
      </c>
      <c r="O26" s="65" t="s">
        <v>129</v>
      </c>
    </row>
  </sheetData>
  <dataValidations count="1">
    <dataValidation type="list" allowBlank="1" showDropDown="1" showErrorMessage="1" error="Please insert 0, 1 or n.a.!" sqref="Q4:T17" xr:uid="{009A0009-0052-4E10-A083-0028009000CC}"/>
  </dataValidations>
  <pageMargins left="0.70078740157480324" right="0.70078740157480324" top="0.75196850393700787" bottom="0.75196850393700787" header="0.3" footer="0.3"/>
  <pageSetup paperSize="9" firstPageNumber="4294967295"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1D4D60"/>
  </sheetPr>
  <dimension ref="A1:AA31"/>
  <sheetViews>
    <sheetView zoomScale="85" workbookViewId="0">
      <pane xSplit="2" ySplit="2" topLeftCell="V13" activePane="bottomRight" state="frozen"/>
      <selection activeCell="B2" sqref="B2"/>
      <selection pane="topRight"/>
      <selection pane="bottomLeft"/>
      <selection pane="bottomRight" activeCell="AC14" sqref="AC14"/>
    </sheetView>
  </sheetViews>
  <sheetFormatPr defaultColWidth="9.1796875" defaultRowHeight="13" x14ac:dyDescent="0.35"/>
  <cols>
    <col min="1" max="1" width="4.6328125" style="66" customWidth="1"/>
    <col min="2" max="2" width="68" style="67" customWidth="1"/>
    <col min="3" max="3" width="4.36328125" style="67" bestFit="1"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295</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105</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x14ac:dyDescent="0.35">
      <c r="A4" s="94"/>
      <c r="B4" s="135" t="s">
        <v>270</v>
      </c>
      <c r="C4" s="249"/>
      <c r="D4" s="250"/>
      <c r="E4" s="137"/>
      <c r="F4" s="138"/>
      <c r="G4" s="138"/>
      <c r="H4" s="138"/>
      <c r="I4" s="138"/>
      <c r="J4" s="139"/>
      <c r="K4" s="140"/>
      <c r="L4" s="255"/>
      <c r="M4" s="251"/>
      <c r="N4" s="252" t="s">
        <v>72</v>
      </c>
      <c r="O4" s="167"/>
      <c r="P4" s="111"/>
      <c r="Q4" s="141"/>
      <c r="R4" s="141"/>
      <c r="S4" s="141"/>
      <c r="T4" s="141"/>
      <c r="U4" s="106"/>
      <c r="V4" s="107"/>
      <c r="W4" s="103"/>
      <c r="X4" s="103"/>
      <c r="Y4" s="108"/>
      <c r="Z4" s="109"/>
      <c r="AA4" s="109"/>
    </row>
    <row r="5" spans="1:27" ht="26" x14ac:dyDescent="0.35">
      <c r="A5" s="94"/>
      <c r="B5" s="135" t="s">
        <v>296</v>
      </c>
      <c r="C5" s="249"/>
      <c r="D5" s="250"/>
      <c r="E5" s="137"/>
      <c r="F5" s="138"/>
      <c r="G5" s="138"/>
      <c r="H5" s="138"/>
      <c r="I5" s="138"/>
      <c r="J5" s="139"/>
      <c r="K5" s="140"/>
      <c r="L5" s="255"/>
      <c r="M5" s="251"/>
      <c r="N5" s="252" t="s">
        <v>72</v>
      </c>
      <c r="O5" s="167"/>
      <c r="P5" s="111"/>
      <c r="Q5" s="141"/>
      <c r="R5" s="141"/>
      <c r="S5" s="141"/>
      <c r="T5" s="141"/>
      <c r="U5" s="106"/>
      <c r="V5" s="107"/>
      <c r="W5" s="103"/>
      <c r="X5" s="103"/>
      <c r="Y5" s="108"/>
      <c r="Z5" s="109"/>
      <c r="AA5" s="109"/>
    </row>
    <row r="6" spans="1:27" ht="30" customHeight="1" x14ac:dyDescent="0.35">
      <c r="A6" s="94"/>
      <c r="B6" s="135" t="s">
        <v>297</v>
      </c>
      <c r="C6" s="249"/>
      <c r="D6" s="250"/>
      <c r="E6" s="137"/>
      <c r="F6" s="138"/>
      <c r="G6" s="138"/>
      <c r="H6" s="138"/>
      <c r="I6" s="138"/>
      <c r="J6" s="139"/>
      <c r="K6" s="140"/>
      <c r="L6" s="168"/>
      <c r="M6" s="251"/>
      <c r="N6" s="252" t="s">
        <v>72</v>
      </c>
      <c r="O6" s="167"/>
      <c r="P6" s="111"/>
      <c r="Q6" s="141"/>
      <c r="R6" s="141"/>
      <c r="S6" s="141"/>
      <c r="T6" s="141"/>
      <c r="U6" s="106"/>
      <c r="V6" s="107"/>
      <c r="W6" s="103"/>
      <c r="X6" s="103"/>
      <c r="Y6" s="108"/>
      <c r="Z6" s="109"/>
      <c r="AA6" s="109"/>
    </row>
    <row r="7" spans="1:27" ht="40" customHeight="1" x14ac:dyDescent="0.35">
      <c r="A7" s="94">
        <v>1</v>
      </c>
      <c r="B7" s="95" t="s">
        <v>298</v>
      </c>
      <c r="C7" s="223"/>
      <c r="D7" s="235"/>
      <c r="E7" s="97"/>
      <c r="F7" s="98"/>
      <c r="G7" s="98"/>
      <c r="H7" s="98"/>
      <c r="I7" s="98"/>
      <c r="J7" s="99"/>
      <c r="K7" s="100"/>
      <c r="L7" s="131"/>
      <c r="M7" s="102"/>
      <c r="N7" s="103" t="s">
        <v>70</v>
      </c>
      <c r="O7" s="167"/>
      <c r="P7" s="105">
        <f t="shared" ref="P7:P8" si="0">IF(O7="",0,O7)</f>
        <v>0</v>
      </c>
      <c r="Q7" s="133" t="str">
        <f t="shared" ref="Q7:Q22" si="1">IF(REL_Corpcredits="no","n.a.",0)</f>
        <v>n.a.</v>
      </c>
      <c r="R7" s="133" t="str">
        <f t="shared" ref="R7:R22" si="2">IF(REL_Projectfin="no","n.a.",0)</f>
        <v>n.a.</v>
      </c>
      <c r="S7" s="133">
        <f t="shared" ref="S7:S22" si="3">IF(REL_Proprietaryassets="no","n.a.",0)</f>
        <v>0</v>
      </c>
      <c r="T7" s="133" t="str">
        <f t="shared" ref="T7:T22" si="4">IF(REL_Assetmanagement="no","n.a.",0)</f>
        <v>n.a.</v>
      </c>
      <c r="U7" s="106">
        <f t="shared" ref="U7:U8" si="5">IF(AND(P7=0,SUM(Q7:T7)&gt;0),"ERROR",IF(P7="n.a.","n.a.",IF(P7=0,0,IF(COUNTIF(Q7:T7,"n.a.")=4,"n.a.",IF(COUNTIF(Q7:T7,1)=4,1,0.5+(((COUNTIF(Q7:T7,"1"))/(4-COUNTIF(Q7:T7,"n.a.")))*0.5))))))</f>
        <v>0</v>
      </c>
      <c r="V7" s="107">
        <f t="shared" ref="V7:V8" si="6">IF(U7="n.a.",P7,P7*U7)</f>
        <v>0</v>
      </c>
      <c r="X7" s="65" t="s">
        <v>502</v>
      </c>
      <c r="Y7" s="108"/>
      <c r="Z7" s="109"/>
      <c r="AA7" s="109"/>
    </row>
    <row r="8" spans="1:27" ht="40" customHeight="1" x14ac:dyDescent="0.35">
      <c r="A8" s="94">
        <v>2</v>
      </c>
      <c r="B8" s="95" t="s">
        <v>299</v>
      </c>
      <c r="C8" s="223"/>
      <c r="D8" s="235"/>
      <c r="E8" s="97"/>
      <c r="F8" s="98"/>
      <c r="G8" s="98"/>
      <c r="H8" s="98"/>
      <c r="I8" s="98"/>
      <c r="J8" s="99"/>
      <c r="K8" s="100"/>
      <c r="L8" s="131"/>
      <c r="M8" s="102"/>
      <c r="N8" s="103" t="s">
        <v>70</v>
      </c>
      <c r="O8" s="167"/>
      <c r="P8" s="105">
        <f t="shared" si="0"/>
        <v>0</v>
      </c>
      <c r="Q8" s="133" t="str">
        <f t="shared" si="1"/>
        <v>n.a.</v>
      </c>
      <c r="R8" s="133" t="str">
        <f t="shared" si="2"/>
        <v>n.a.</v>
      </c>
      <c r="S8" s="133">
        <f t="shared" si="3"/>
        <v>0</v>
      </c>
      <c r="T8" s="133" t="str">
        <f t="shared" si="4"/>
        <v>n.a.</v>
      </c>
      <c r="U8" s="106">
        <f t="shared" si="5"/>
        <v>0</v>
      </c>
      <c r="V8" s="107">
        <f t="shared" si="6"/>
        <v>0</v>
      </c>
      <c r="X8" s="65" t="s">
        <v>502</v>
      </c>
      <c r="Y8" s="108"/>
      <c r="Z8" s="109"/>
      <c r="AA8" s="109"/>
    </row>
    <row r="9" spans="1:27" x14ac:dyDescent="0.35">
      <c r="A9" s="94"/>
      <c r="B9" s="135" t="s">
        <v>300</v>
      </c>
      <c r="C9" s="249"/>
      <c r="D9" s="250"/>
      <c r="E9" s="137"/>
      <c r="F9" s="138"/>
      <c r="G9" s="138"/>
      <c r="H9" s="138"/>
      <c r="I9" s="138"/>
      <c r="J9" s="139"/>
      <c r="K9" s="140"/>
      <c r="L9" s="168"/>
      <c r="M9" s="251"/>
      <c r="N9" s="252" t="s">
        <v>72</v>
      </c>
      <c r="O9" s="167"/>
      <c r="P9" s="111"/>
      <c r="Q9" s="141"/>
      <c r="R9" s="141"/>
      <c r="S9" s="141"/>
      <c r="T9" s="141"/>
      <c r="U9" s="106"/>
      <c r="V9" s="107"/>
      <c r="W9" s="103"/>
      <c r="X9" s="103"/>
      <c r="Y9" s="108"/>
      <c r="Z9" s="109"/>
      <c r="AA9" s="109"/>
    </row>
    <row r="10" spans="1:27" x14ac:dyDescent="0.35">
      <c r="A10" s="94"/>
      <c r="B10" s="135" t="s">
        <v>276</v>
      </c>
      <c r="C10" s="249"/>
      <c r="D10" s="250"/>
      <c r="E10" s="137"/>
      <c r="F10" s="138"/>
      <c r="G10" s="138"/>
      <c r="H10" s="138"/>
      <c r="I10" s="138"/>
      <c r="J10" s="139"/>
      <c r="K10" s="140"/>
      <c r="L10" s="168"/>
      <c r="M10" s="251"/>
      <c r="N10" s="252" t="s">
        <v>72</v>
      </c>
      <c r="O10" s="167"/>
      <c r="P10" s="111"/>
      <c r="Q10" s="141"/>
      <c r="R10" s="141"/>
      <c r="S10" s="141"/>
      <c r="T10" s="141"/>
      <c r="U10" s="106"/>
      <c r="V10" s="107"/>
      <c r="W10" s="103"/>
      <c r="X10" s="103"/>
      <c r="Y10" s="108"/>
      <c r="Z10" s="109"/>
      <c r="AA10" s="109"/>
    </row>
    <row r="11" spans="1:27" x14ac:dyDescent="0.35">
      <c r="A11" s="94"/>
      <c r="B11" s="135" t="s">
        <v>218</v>
      </c>
      <c r="C11" s="249"/>
      <c r="D11" s="250"/>
      <c r="E11" s="137"/>
      <c r="F11" s="138"/>
      <c r="G11" s="138"/>
      <c r="H11" s="138"/>
      <c r="I11" s="138"/>
      <c r="J11" s="139"/>
      <c r="K11" s="140"/>
      <c r="L11" s="168"/>
      <c r="M11" s="251"/>
      <c r="N11" s="252" t="s">
        <v>72</v>
      </c>
      <c r="O11" s="167"/>
      <c r="P11" s="111"/>
      <c r="Q11" s="141"/>
      <c r="R11" s="141"/>
      <c r="S11" s="141"/>
      <c r="T11" s="141"/>
      <c r="U11" s="106"/>
      <c r="V11" s="107"/>
      <c r="W11" s="103"/>
      <c r="X11" s="103"/>
      <c r="Y11" s="108"/>
      <c r="Z11" s="109"/>
      <c r="AA11" s="109"/>
    </row>
    <row r="12" spans="1:27" ht="30" customHeight="1" x14ac:dyDescent="0.35">
      <c r="A12" s="94"/>
      <c r="B12" s="135" t="s">
        <v>277</v>
      </c>
      <c r="C12" s="249"/>
      <c r="D12" s="250"/>
      <c r="E12" s="137"/>
      <c r="F12" s="138"/>
      <c r="G12" s="138"/>
      <c r="H12" s="138"/>
      <c r="I12" s="138"/>
      <c r="J12" s="139"/>
      <c r="K12" s="140"/>
      <c r="L12" s="168"/>
      <c r="M12" s="251"/>
      <c r="N12" s="252" t="s">
        <v>72</v>
      </c>
      <c r="O12" s="167"/>
      <c r="P12" s="111"/>
      <c r="Q12" s="141"/>
      <c r="R12" s="141"/>
      <c r="S12" s="141"/>
      <c r="T12" s="141"/>
      <c r="U12" s="106"/>
      <c r="V12" s="107"/>
      <c r="W12" s="103"/>
      <c r="X12" s="103"/>
      <c r="Y12" s="108"/>
      <c r="Z12" s="109"/>
      <c r="AA12" s="109"/>
    </row>
    <row r="13" spans="1:27" ht="40" customHeight="1" x14ac:dyDescent="0.35">
      <c r="A13" s="94">
        <v>3</v>
      </c>
      <c r="B13" s="95" t="s">
        <v>301</v>
      </c>
      <c r="C13" s="223"/>
      <c r="D13" s="235"/>
      <c r="E13" s="97"/>
      <c r="F13" s="98"/>
      <c r="G13" s="98"/>
      <c r="H13" s="98"/>
      <c r="I13" s="98"/>
      <c r="J13" s="99"/>
      <c r="K13" s="100"/>
      <c r="L13" s="131"/>
      <c r="M13" s="102"/>
      <c r="N13" s="103" t="s">
        <v>70</v>
      </c>
      <c r="O13" s="167">
        <f>IF(IFC_PerformanceStandards="yes",1,0)</f>
        <v>0</v>
      </c>
      <c r="P13" s="105">
        <f t="shared" ref="P13:P22" si="7">IF(O13="",0,O13)</f>
        <v>0</v>
      </c>
      <c r="Q13" s="133" t="str">
        <f t="shared" si="1"/>
        <v>n.a.</v>
      </c>
      <c r="R13" s="133" t="str">
        <f t="shared" si="2"/>
        <v>n.a.</v>
      </c>
      <c r="S13" s="133">
        <f t="shared" si="3"/>
        <v>0</v>
      </c>
      <c r="T13" s="133" t="str">
        <f t="shared" si="4"/>
        <v>n.a.</v>
      </c>
      <c r="U13" s="106">
        <f t="shared" ref="U13:U22" si="8">IF(AND(P13=0,SUM(Q13:T13)&gt;0),"ERROR",IF(P13="n.a.","n.a.",IF(P13=0,0,IF(COUNTIF(Q13:T13,"n.a.")=4,"n.a.",IF(COUNTIF(Q13:T13,1)=4,1,0.5+(((COUNTIF(Q13:T13,"1"))/(4-COUNTIF(Q13:T13,"n.a.")))*0.5))))))</f>
        <v>0</v>
      </c>
      <c r="V13" s="107">
        <f t="shared" ref="V13:V22" si="9">IF(U13="n.a.",P13,P13*U13)</f>
        <v>0</v>
      </c>
      <c r="X13" s="65" t="s">
        <v>502</v>
      </c>
      <c r="Y13" s="108">
        <f>IF(V13&lt;&gt;"",V13-K13,"")</f>
        <v>0</v>
      </c>
      <c r="Z13" s="109">
        <f t="shared" ref="Z13:Z22" si="10">IF(Y13&lt;&gt;"",IF(Y13&gt;0,1,0),"")</f>
        <v>0</v>
      </c>
      <c r="AA13" s="109">
        <f t="shared" ref="AA13:AA22" si="11">IF(Y13&lt;&gt;"",IF(Y13&lt;0,1,0),"")</f>
        <v>0</v>
      </c>
    </row>
    <row r="14" spans="1:27" ht="26" x14ac:dyDescent="0.35">
      <c r="A14" s="94"/>
      <c r="B14" s="135" t="s">
        <v>302</v>
      </c>
      <c r="C14" s="249"/>
      <c r="D14" s="250"/>
      <c r="E14" s="137"/>
      <c r="F14" s="138"/>
      <c r="G14" s="138"/>
      <c r="H14" s="138"/>
      <c r="I14" s="138"/>
      <c r="J14" s="139"/>
      <c r="K14" s="140"/>
      <c r="L14" s="168"/>
      <c r="M14" s="251"/>
      <c r="N14" s="252" t="s">
        <v>72</v>
      </c>
      <c r="O14" s="167"/>
      <c r="P14" s="111"/>
      <c r="Q14" s="141"/>
      <c r="R14" s="141"/>
      <c r="S14" s="141"/>
      <c r="T14" s="141"/>
      <c r="U14" s="106"/>
      <c r="V14" s="107"/>
      <c r="W14" s="103"/>
      <c r="X14" s="103"/>
      <c r="Y14" s="108"/>
      <c r="Z14" s="109"/>
      <c r="AA14" s="109"/>
    </row>
    <row r="15" spans="1:27" x14ac:dyDescent="0.35">
      <c r="A15" s="94"/>
      <c r="B15" s="135" t="s">
        <v>303</v>
      </c>
      <c r="C15" s="249"/>
      <c r="D15" s="250"/>
      <c r="E15" s="137"/>
      <c r="F15" s="138"/>
      <c r="G15" s="138"/>
      <c r="H15" s="138"/>
      <c r="I15" s="138"/>
      <c r="J15" s="139"/>
      <c r="K15" s="140"/>
      <c r="L15" s="168"/>
      <c r="M15" s="251"/>
      <c r="N15" s="252" t="s">
        <v>72</v>
      </c>
      <c r="O15" s="167"/>
      <c r="P15" s="111"/>
      <c r="Q15" s="141"/>
      <c r="R15" s="141"/>
      <c r="S15" s="141"/>
      <c r="T15" s="141"/>
      <c r="U15" s="106"/>
      <c r="V15" s="107"/>
      <c r="W15" s="103"/>
      <c r="X15" s="103"/>
      <c r="Y15" s="108"/>
      <c r="Z15" s="109"/>
      <c r="AA15" s="109"/>
    </row>
    <row r="16" spans="1:27" ht="27.75" customHeight="1" x14ac:dyDescent="0.35">
      <c r="A16" s="94"/>
      <c r="B16" s="135" t="s">
        <v>304</v>
      </c>
      <c r="C16" s="249"/>
      <c r="D16" s="250"/>
      <c r="E16" s="137"/>
      <c r="F16" s="138"/>
      <c r="G16" s="138"/>
      <c r="H16" s="138"/>
      <c r="I16" s="138"/>
      <c r="J16" s="139"/>
      <c r="K16" s="140"/>
      <c r="L16" s="168"/>
      <c r="M16" s="251"/>
      <c r="N16" s="252" t="s">
        <v>72</v>
      </c>
      <c r="O16" s="167"/>
      <c r="P16" s="111"/>
      <c r="Q16" s="141"/>
      <c r="R16" s="141"/>
      <c r="S16" s="141"/>
      <c r="T16" s="141"/>
      <c r="U16" s="106"/>
      <c r="V16" s="107"/>
      <c r="W16" s="103"/>
      <c r="X16" s="103"/>
      <c r="Y16" s="108"/>
      <c r="Z16" s="109"/>
      <c r="AA16" s="109"/>
    </row>
    <row r="17" spans="1:27" ht="40" customHeight="1" x14ac:dyDescent="0.35">
      <c r="A17" s="94">
        <v>4</v>
      </c>
      <c r="B17" s="95" t="s">
        <v>305</v>
      </c>
      <c r="C17" s="223"/>
      <c r="D17" s="235"/>
      <c r="E17" s="97"/>
      <c r="F17" s="98"/>
      <c r="G17" s="98"/>
      <c r="H17" s="98"/>
      <c r="I17" s="98"/>
      <c r="J17" s="99"/>
      <c r="K17" s="100"/>
      <c r="L17" s="131"/>
      <c r="M17" s="102"/>
      <c r="N17" s="103" t="s">
        <v>70</v>
      </c>
      <c r="O17" s="167"/>
      <c r="P17" s="105">
        <f t="shared" si="7"/>
        <v>0</v>
      </c>
      <c r="Q17" s="133" t="str">
        <f t="shared" si="1"/>
        <v>n.a.</v>
      </c>
      <c r="R17" s="133" t="str">
        <f t="shared" si="2"/>
        <v>n.a.</v>
      </c>
      <c r="S17" s="133">
        <f t="shared" si="3"/>
        <v>0</v>
      </c>
      <c r="T17" s="133" t="str">
        <f t="shared" si="4"/>
        <v>n.a.</v>
      </c>
      <c r="U17" s="106">
        <f t="shared" si="8"/>
        <v>0</v>
      </c>
      <c r="V17" s="107">
        <f t="shared" si="9"/>
        <v>0</v>
      </c>
      <c r="X17" s="65" t="s">
        <v>502</v>
      </c>
      <c r="Y17" s="108">
        <f>IF(V17&lt;&gt;"",V17-K17,"")</f>
        <v>0</v>
      </c>
      <c r="Z17" s="109">
        <f t="shared" si="10"/>
        <v>0</v>
      </c>
      <c r="AA17" s="109">
        <f t="shared" si="11"/>
        <v>0</v>
      </c>
    </row>
    <row r="18" spans="1:27" ht="40" customHeight="1" x14ac:dyDescent="0.35">
      <c r="A18" s="94">
        <v>5</v>
      </c>
      <c r="B18" s="95" t="s">
        <v>306</v>
      </c>
      <c r="C18" s="223"/>
      <c r="D18" s="235"/>
      <c r="E18" s="97"/>
      <c r="F18" s="98"/>
      <c r="G18" s="98"/>
      <c r="H18" s="98"/>
      <c r="I18" s="98"/>
      <c r="J18" s="99"/>
      <c r="K18" s="100"/>
      <c r="L18" s="131"/>
      <c r="M18" s="102"/>
      <c r="N18" s="103" t="s">
        <v>70</v>
      </c>
      <c r="O18" s="167"/>
      <c r="P18" s="105">
        <f t="shared" si="7"/>
        <v>0</v>
      </c>
      <c r="Q18" s="133" t="str">
        <f t="shared" si="1"/>
        <v>n.a.</v>
      </c>
      <c r="R18" s="133" t="str">
        <f t="shared" si="2"/>
        <v>n.a.</v>
      </c>
      <c r="S18" s="133">
        <f t="shared" si="3"/>
        <v>0</v>
      </c>
      <c r="T18" s="133" t="str">
        <f t="shared" si="4"/>
        <v>n.a.</v>
      </c>
      <c r="U18" s="106">
        <f t="shared" si="8"/>
        <v>0</v>
      </c>
      <c r="V18" s="107">
        <f t="shared" si="9"/>
        <v>0</v>
      </c>
      <c r="X18" s="65" t="s">
        <v>502</v>
      </c>
      <c r="Y18" s="108">
        <f>IF(V18&lt;&gt;"",V18-K18,"")</f>
        <v>0</v>
      </c>
      <c r="Z18" s="109">
        <f t="shared" si="10"/>
        <v>0</v>
      </c>
      <c r="AA18" s="109">
        <f t="shared" si="11"/>
        <v>0</v>
      </c>
    </row>
    <row r="19" spans="1:27" ht="40" customHeight="1" x14ac:dyDescent="0.35">
      <c r="A19" s="94">
        <v>6</v>
      </c>
      <c r="B19" s="95" t="s">
        <v>280</v>
      </c>
      <c r="C19" s="223"/>
      <c r="D19" s="235"/>
      <c r="E19" s="97"/>
      <c r="F19" s="98"/>
      <c r="G19" s="98"/>
      <c r="H19" s="98"/>
      <c r="I19" s="98"/>
      <c r="J19" s="99"/>
      <c r="K19" s="100"/>
      <c r="L19" s="131"/>
      <c r="M19" s="102"/>
      <c r="N19" s="103" t="s">
        <v>70</v>
      </c>
      <c r="O19" s="167">
        <f>IF(UN_GlobalCompact="yes",1,0)</f>
        <v>1</v>
      </c>
      <c r="P19" s="105">
        <f t="shared" si="7"/>
        <v>1</v>
      </c>
      <c r="Q19" s="133" t="str">
        <f t="shared" si="1"/>
        <v>n.a.</v>
      </c>
      <c r="R19" s="133" t="str">
        <f t="shared" si="2"/>
        <v>n.a.</v>
      </c>
      <c r="S19" s="133">
        <v>1</v>
      </c>
      <c r="T19" s="133" t="str">
        <f t="shared" si="4"/>
        <v>n.a.</v>
      </c>
      <c r="U19" s="106">
        <f t="shared" si="8"/>
        <v>1</v>
      </c>
      <c r="V19" s="107">
        <f t="shared" si="9"/>
        <v>1</v>
      </c>
      <c r="W19" s="65" t="s">
        <v>488</v>
      </c>
      <c r="X19" s="67" t="s">
        <v>494</v>
      </c>
      <c r="Y19" s="108">
        <f>IF(V19&lt;&gt;"",V19-K19,"")</f>
        <v>1</v>
      </c>
      <c r="Z19" s="109">
        <f t="shared" si="10"/>
        <v>1</v>
      </c>
      <c r="AA19" s="109">
        <f t="shared" si="11"/>
        <v>0</v>
      </c>
    </row>
    <row r="20" spans="1:27" ht="40" customHeight="1" x14ac:dyDescent="0.35">
      <c r="A20" s="94">
        <v>7</v>
      </c>
      <c r="B20" s="95" t="s">
        <v>281</v>
      </c>
      <c r="C20" s="223"/>
      <c r="D20" s="235"/>
      <c r="E20" s="97"/>
      <c r="F20" s="98"/>
      <c r="G20" s="98"/>
      <c r="H20" s="98"/>
      <c r="I20" s="98"/>
      <c r="J20" s="99"/>
      <c r="K20" s="100"/>
      <c r="L20" s="131"/>
      <c r="M20" s="102"/>
      <c r="N20" s="132" t="s">
        <v>75</v>
      </c>
      <c r="O20" s="167"/>
      <c r="P20" s="105">
        <f t="shared" si="7"/>
        <v>0</v>
      </c>
      <c r="Q20" s="133" t="str">
        <f t="shared" si="1"/>
        <v>n.a.</v>
      </c>
      <c r="R20" s="133" t="str">
        <f t="shared" si="2"/>
        <v>n.a.</v>
      </c>
      <c r="S20" s="133">
        <f t="shared" si="3"/>
        <v>0</v>
      </c>
      <c r="T20" s="133" t="str">
        <f t="shared" si="4"/>
        <v>n.a.</v>
      </c>
      <c r="U20" s="106">
        <f t="shared" si="8"/>
        <v>0</v>
      </c>
      <c r="V20" s="107">
        <f t="shared" si="9"/>
        <v>0</v>
      </c>
      <c r="W20" s="65" t="s">
        <v>488</v>
      </c>
      <c r="X20" s="65" t="s">
        <v>563</v>
      </c>
      <c r="Y20" s="108">
        <f>IF(V20&lt;&gt;"",V20-K20,"")</f>
        <v>0</v>
      </c>
      <c r="Z20" s="109">
        <f t="shared" si="10"/>
        <v>0</v>
      </c>
      <c r="AA20" s="109">
        <f t="shared" si="11"/>
        <v>0</v>
      </c>
    </row>
    <row r="21" spans="1:27" ht="40" customHeight="1" x14ac:dyDescent="0.35">
      <c r="A21" s="94">
        <v>8</v>
      </c>
      <c r="B21" s="95" t="s">
        <v>282</v>
      </c>
      <c r="C21" s="223"/>
      <c r="D21" s="235"/>
      <c r="E21" s="97"/>
      <c r="F21" s="98"/>
      <c r="G21" s="98"/>
      <c r="H21" s="98"/>
      <c r="I21" s="98"/>
      <c r="J21" s="99"/>
      <c r="K21" s="100"/>
      <c r="L21" s="131"/>
      <c r="M21" s="102"/>
      <c r="N21" s="103" t="s">
        <v>70</v>
      </c>
      <c r="O21" s="167">
        <f>IF(OECD_GuidelinesforMNEs="yes",1,0)</f>
        <v>0</v>
      </c>
      <c r="P21" s="105">
        <f t="shared" si="7"/>
        <v>0</v>
      </c>
      <c r="Q21" s="133" t="str">
        <f t="shared" si="1"/>
        <v>n.a.</v>
      </c>
      <c r="R21" s="133" t="str">
        <f t="shared" si="2"/>
        <v>n.a.</v>
      </c>
      <c r="S21" s="133">
        <f t="shared" si="3"/>
        <v>0</v>
      </c>
      <c r="T21" s="133" t="str">
        <f t="shared" si="4"/>
        <v>n.a.</v>
      </c>
      <c r="U21" s="106">
        <f t="shared" si="8"/>
        <v>0</v>
      </c>
      <c r="V21" s="107">
        <f t="shared" si="9"/>
        <v>0</v>
      </c>
      <c r="X21" s="65" t="s">
        <v>502</v>
      </c>
      <c r="Y21" s="108">
        <f>IF(V21&lt;&gt;"",V21-K21,"")</f>
        <v>0</v>
      </c>
      <c r="Z21" s="109">
        <f t="shared" si="10"/>
        <v>0</v>
      </c>
      <c r="AA21" s="109">
        <f t="shared" si="11"/>
        <v>0</v>
      </c>
    </row>
    <row r="22" spans="1:27" ht="40" customHeight="1" x14ac:dyDescent="0.35">
      <c r="A22" s="94">
        <v>9</v>
      </c>
      <c r="B22" s="95" t="s">
        <v>294</v>
      </c>
      <c r="C22" s="223"/>
      <c r="D22" s="235"/>
      <c r="E22" s="97"/>
      <c r="F22" s="98"/>
      <c r="G22" s="98"/>
      <c r="H22" s="98"/>
      <c r="I22" s="98"/>
      <c r="J22" s="99"/>
      <c r="K22" s="100"/>
      <c r="L22" s="131"/>
      <c r="M22" s="102"/>
      <c r="N22" s="103" t="s">
        <v>70</v>
      </c>
      <c r="O22" s="167"/>
      <c r="P22" s="105">
        <f t="shared" si="7"/>
        <v>0</v>
      </c>
      <c r="Q22" s="133" t="str">
        <f t="shared" si="1"/>
        <v>n.a.</v>
      </c>
      <c r="R22" s="133" t="str">
        <f t="shared" si="2"/>
        <v>n.a.</v>
      </c>
      <c r="S22" s="133">
        <f t="shared" si="3"/>
        <v>0</v>
      </c>
      <c r="T22" s="133" t="str">
        <f t="shared" si="4"/>
        <v>n.a.</v>
      </c>
      <c r="U22" s="106">
        <f t="shared" si="8"/>
        <v>0</v>
      </c>
      <c r="V22" s="107">
        <f t="shared" si="9"/>
        <v>0</v>
      </c>
      <c r="X22" s="65" t="s">
        <v>502</v>
      </c>
      <c r="Y22" s="108">
        <f>IF(V22&lt;&gt;"",V22-K22,"")</f>
        <v>0</v>
      </c>
      <c r="Z22" s="109">
        <f t="shared" si="10"/>
        <v>0</v>
      </c>
      <c r="AA22" s="109">
        <f t="shared" si="11"/>
        <v>0</v>
      </c>
    </row>
    <row r="23" spans="1:27" s="174" customFormat="1" ht="30.75" customHeight="1" x14ac:dyDescent="0.35">
      <c r="A23" s="175" t="s">
        <v>8</v>
      </c>
      <c r="B23" s="176"/>
      <c r="C23" s="176"/>
      <c r="D23" s="237"/>
      <c r="E23" s="179" t="e">
        <f>AVERAGE(E4:E22)*10</f>
        <v>#DIV/0!</v>
      </c>
      <c r="F23" s="179"/>
      <c r="G23" s="179"/>
      <c r="H23" s="179"/>
      <c r="I23" s="179"/>
      <c r="J23" s="180" t="str">
        <f>IFERROR(K23/E23,"")</f>
        <v/>
      </c>
      <c r="K23" s="181" t="e">
        <f>AVERAGE(K4:K22)*10</f>
        <v>#DIV/0!</v>
      </c>
      <c r="L23" s="182"/>
      <c r="M23" s="183"/>
      <c r="N23" s="184"/>
      <c r="O23" s="185"/>
      <c r="P23" s="186">
        <f>AVERAGE(P4:P22)*10</f>
        <v>1.1111111111111112</v>
      </c>
      <c r="Q23" s="187"/>
      <c r="R23" s="187"/>
      <c r="S23" s="187"/>
      <c r="T23" s="187"/>
      <c r="U23" s="188">
        <f>IFERROR(V23/P23,"")</f>
        <v>1</v>
      </c>
      <c r="V23" s="189">
        <f>AVERAGE(V4:V22)*10</f>
        <v>1.1111111111111112</v>
      </c>
      <c r="W23" s="190"/>
      <c r="X23" s="190"/>
      <c r="Y23" s="191" t="e">
        <f>V23-K23</f>
        <v>#DIV/0!</v>
      </c>
      <c r="Z23" s="192">
        <f>SUM(Z4:Z22)</f>
        <v>1</v>
      </c>
      <c r="AA23" s="192">
        <f>SUM(AA4:AA22)</f>
        <v>0</v>
      </c>
    </row>
    <row r="24" spans="1:27" x14ac:dyDescent="0.35">
      <c r="A24" s="193" t="s">
        <v>123</v>
      </c>
      <c r="B24" s="194"/>
      <c r="C24" s="194"/>
      <c r="D24" s="238"/>
      <c r="E24" s="197" t="e">
        <f>E23/10</f>
        <v>#DIV/0!</v>
      </c>
      <c r="F24" s="197"/>
      <c r="G24" s="197"/>
      <c r="H24" s="197"/>
      <c r="I24" s="197"/>
      <c r="J24" s="197"/>
      <c r="K24" s="198" t="e">
        <f>K23/10</f>
        <v>#DIV/0!</v>
      </c>
      <c r="L24" s="199"/>
      <c r="M24" s="199"/>
      <c r="N24" s="200"/>
      <c r="O24" s="201"/>
      <c r="P24" s="202">
        <f>P23/10</f>
        <v>0.11111111111111112</v>
      </c>
      <c r="Q24" s="203"/>
      <c r="R24" s="203"/>
      <c r="S24" s="203"/>
      <c r="T24" s="203"/>
      <c r="U24" s="204"/>
      <c r="V24" s="205">
        <f>V23/10</f>
        <v>0.11111111111111112</v>
      </c>
      <c r="W24" s="206"/>
      <c r="X24" s="206"/>
      <c r="Y24" s="207"/>
      <c r="Z24" s="208"/>
      <c r="AA24" s="208"/>
    </row>
    <row r="26" spans="1:27" x14ac:dyDescent="0.35">
      <c r="N26" s="210" t="s">
        <v>124</v>
      </c>
    </row>
    <row r="27" spans="1:27" x14ac:dyDescent="0.35">
      <c r="N27" s="209" t="s">
        <v>87</v>
      </c>
      <c r="O27" s="65" t="s">
        <v>125</v>
      </c>
    </row>
    <row r="28" spans="1:27" x14ac:dyDescent="0.35">
      <c r="N28" s="209" t="s">
        <v>70</v>
      </c>
      <c r="O28" s="65" t="s">
        <v>126</v>
      </c>
    </row>
    <row r="29" spans="1:27" x14ac:dyDescent="0.35">
      <c r="N29" s="209" t="s">
        <v>75</v>
      </c>
      <c r="O29" s="65" t="s">
        <v>127</v>
      </c>
    </row>
    <row r="30" spans="1:27" x14ac:dyDescent="0.35">
      <c r="N30" s="209" t="s">
        <v>108</v>
      </c>
      <c r="O30" s="65" t="s">
        <v>128</v>
      </c>
    </row>
    <row r="31" spans="1:27" x14ac:dyDescent="0.35">
      <c r="N31" s="209" t="s">
        <v>72</v>
      </c>
      <c r="O31" s="65" t="s">
        <v>129</v>
      </c>
    </row>
  </sheetData>
  <dataValidations count="1">
    <dataValidation type="list" allowBlank="1" showDropDown="1" showErrorMessage="1" error="Please insert 0, 1 or n.a.!" sqref="Q4:T22" xr:uid="{00CA009F-0008-4B17-837F-00F500500085}"/>
  </dataValidations>
  <pageMargins left="0.70078740157480324" right="0.70078740157480324" top="0.75196850393700787" bottom="0.75196850393700787" header="0.3" footer="0.3"/>
  <pageSetup paperSize="9" firstPageNumber="4294967295"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1D4D60"/>
  </sheetPr>
  <dimension ref="A1:AA46"/>
  <sheetViews>
    <sheetView zoomScale="85" workbookViewId="0">
      <pane xSplit="2" ySplit="2" topLeftCell="R24" activePane="bottomRight" state="frozen"/>
      <selection activeCell="B2" sqref="B2"/>
      <selection pane="topRight"/>
      <selection pane="bottomLeft"/>
      <selection pane="bottomRight" activeCell="AB25" sqref="AB25"/>
    </sheetView>
  </sheetViews>
  <sheetFormatPr defaultColWidth="9.1796875" defaultRowHeight="13" x14ac:dyDescent="0.35"/>
  <cols>
    <col min="1" max="1" width="4.6328125" style="66" customWidth="1"/>
    <col min="2" max="2" width="62.1796875" style="67" customWidth="1"/>
    <col min="3" max="3" width="21.1796875" style="67"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307</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105</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24" customHeight="1" x14ac:dyDescent="0.35">
      <c r="A4" s="94"/>
      <c r="B4" s="135" t="s">
        <v>207</v>
      </c>
      <c r="C4" s="249"/>
      <c r="D4" s="250">
        <v>0</v>
      </c>
      <c r="E4" s="137">
        <v>0</v>
      </c>
      <c r="F4" s="138" t="s">
        <v>55</v>
      </c>
      <c r="G4" s="138" t="s">
        <v>55</v>
      </c>
      <c r="H4" s="138">
        <v>0</v>
      </c>
      <c r="I4" s="138" t="s">
        <v>55</v>
      </c>
      <c r="J4" s="139">
        <v>0</v>
      </c>
      <c r="K4" s="140">
        <v>0</v>
      </c>
      <c r="L4" s="255"/>
      <c r="M4" s="251" t="s">
        <v>450</v>
      </c>
      <c r="N4" s="252" t="s">
        <v>72</v>
      </c>
      <c r="O4" s="257"/>
      <c r="P4" s="111"/>
      <c r="Q4" s="141"/>
      <c r="R4" s="141"/>
      <c r="S4" s="141"/>
      <c r="T4" s="141"/>
      <c r="U4" s="106"/>
      <c r="V4" s="107"/>
      <c r="W4" s="103"/>
      <c r="X4" s="103"/>
      <c r="Y4" s="108"/>
      <c r="Z4" s="109"/>
      <c r="AA4" s="109"/>
    </row>
    <row r="5" spans="1:27" ht="20.25" customHeight="1" x14ac:dyDescent="0.35">
      <c r="A5" s="94"/>
      <c r="B5" s="135" t="s">
        <v>208</v>
      </c>
      <c r="C5" s="249"/>
      <c r="D5" s="250">
        <v>0</v>
      </c>
      <c r="E5" s="137">
        <v>0</v>
      </c>
      <c r="F5" s="138" t="s">
        <v>55</v>
      </c>
      <c r="G5" s="138" t="s">
        <v>55</v>
      </c>
      <c r="H5" s="138">
        <v>0</v>
      </c>
      <c r="I5" s="138" t="s">
        <v>55</v>
      </c>
      <c r="J5" s="139">
        <v>0</v>
      </c>
      <c r="K5" s="140">
        <v>0</v>
      </c>
      <c r="L5" s="255"/>
      <c r="M5" s="251" t="s">
        <v>451</v>
      </c>
      <c r="N5" s="252" t="s">
        <v>72</v>
      </c>
      <c r="O5" s="257"/>
      <c r="P5" s="111"/>
      <c r="Q5" s="141"/>
      <c r="R5" s="141"/>
      <c r="S5" s="141"/>
      <c r="T5" s="141"/>
      <c r="U5" s="106"/>
      <c r="V5" s="107"/>
      <c r="W5" s="103"/>
      <c r="X5" s="103"/>
      <c r="Y5" s="108"/>
      <c r="Z5" s="109"/>
      <c r="AA5" s="109"/>
    </row>
    <row r="6" spans="1:27" ht="32.25" customHeight="1" x14ac:dyDescent="0.35">
      <c r="A6" s="94"/>
      <c r="B6" s="135" t="s">
        <v>209</v>
      </c>
      <c r="C6" s="249"/>
      <c r="D6" s="250">
        <v>0</v>
      </c>
      <c r="E6" s="137">
        <v>0</v>
      </c>
      <c r="F6" s="138" t="s">
        <v>55</v>
      </c>
      <c r="G6" s="138" t="s">
        <v>55</v>
      </c>
      <c r="H6" s="138">
        <v>0</v>
      </c>
      <c r="I6" s="138" t="s">
        <v>55</v>
      </c>
      <c r="J6" s="139">
        <v>0</v>
      </c>
      <c r="K6" s="140">
        <v>0</v>
      </c>
      <c r="L6" s="168"/>
      <c r="M6" s="251" t="s">
        <v>452</v>
      </c>
      <c r="N6" s="252" t="s">
        <v>72</v>
      </c>
      <c r="O6" s="257"/>
      <c r="P6" s="111"/>
      <c r="Q6" s="141"/>
      <c r="R6" s="141"/>
      <c r="S6" s="141"/>
      <c r="T6" s="141"/>
      <c r="U6" s="106"/>
      <c r="V6" s="107"/>
      <c r="W6" s="103"/>
      <c r="X6" s="103"/>
      <c r="Y6" s="108"/>
      <c r="Z6" s="109"/>
      <c r="AA6" s="109"/>
    </row>
    <row r="7" spans="1:27" ht="40" customHeight="1" x14ac:dyDescent="0.35">
      <c r="A7" s="94">
        <v>1</v>
      </c>
      <c r="B7" s="95" t="s">
        <v>308</v>
      </c>
      <c r="C7" s="223"/>
      <c r="D7" s="235">
        <v>0</v>
      </c>
      <c r="E7" s="97">
        <v>0</v>
      </c>
      <c r="F7" s="98" t="s">
        <v>55</v>
      </c>
      <c r="G7" s="98" t="s">
        <v>55</v>
      </c>
      <c r="H7" s="98">
        <v>0</v>
      </c>
      <c r="I7" s="98" t="s">
        <v>55</v>
      </c>
      <c r="J7" s="99">
        <v>0</v>
      </c>
      <c r="K7" s="100">
        <v>0</v>
      </c>
      <c r="L7" s="131"/>
      <c r="M7" s="102" t="s">
        <v>419</v>
      </c>
      <c r="N7" s="103" t="s">
        <v>70</v>
      </c>
      <c r="O7" s="167">
        <f>IF(IFC_PerformanceStandards="yes",1,(IF(IFC_EnvironmentalHealthandSafetyGuidelines="yes",1,0)))</f>
        <v>0</v>
      </c>
      <c r="P7" s="105">
        <f t="shared" ref="P7:P19" si="0">IF(O7="",0,O7)</f>
        <v>0</v>
      </c>
      <c r="Q7" s="133" t="str">
        <f t="shared" ref="Q7:Q37" si="1">IF(REL_Corpcredits="no","n.a.",0)</f>
        <v>n.a.</v>
      </c>
      <c r="R7" s="133" t="str">
        <f t="shared" ref="R7:R37" si="2">IF(REL_Projectfin="no","n.a.",0)</f>
        <v>n.a.</v>
      </c>
      <c r="S7" s="133">
        <f t="shared" ref="S7:S37" si="3">IF(REL_Proprietaryassets="no","n.a.",0)</f>
        <v>0</v>
      </c>
      <c r="T7" s="133" t="str">
        <f t="shared" ref="T7:T37" si="4">IF(REL_Assetmanagement="no","n.a.",0)</f>
        <v>n.a.</v>
      </c>
      <c r="U7" s="106">
        <f t="shared" ref="U7:U19" si="5">IF(AND(P7=0,SUM(Q7:T7)&gt;0),"ERROR",IF(P7="n.a.","n.a.",IF(P7=0,0,IF(COUNTIF(Q7:T7,"n.a.")=4,"n.a.",IF(COUNTIF(Q7:T7,1)=4,1,0.5+(((COUNTIF(Q7:T7,"1"))/(4-COUNTIF(Q7:T7,"n.a.")))*0.5))))))</f>
        <v>0</v>
      </c>
      <c r="V7" s="107">
        <f t="shared" ref="V7:V19" si="6">IF(U7="n.a.",P7,P7*U7)</f>
        <v>0</v>
      </c>
      <c r="X7" s="65" t="s">
        <v>502</v>
      </c>
      <c r="Y7" s="108">
        <f>IF(V7&lt;&gt;"",V7-K7,"")</f>
        <v>0</v>
      </c>
      <c r="Z7" s="109">
        <f t="shared" ref="Z7:Z37" si="7">IF(Y7&lt;&gt;"",IF(Y7&gt;0,1,0),"")</f>
        <v>0</v>
      </c>
      <c r="AA7" s="109">
        <f t="shared" ref="AA7:AA37" si="8">IF(Y7&lt;&gt;"",IF(Y7&lt;0,1,0),"")</f>
        <v>0</v>
      </c>
    </row>
    <row r="8" spans="1:27" ht="24" customHeight="1" x14ac:dyDescent="0.35">
      <c r="A8" s="94"/>
      <c r="B8" s="135" t="s">
        <v>309</v>
      </c>
      <c r="C8" s="249"/>
      <c r="D8" s="250"/>
      <c r="E8" s="137">
        <v>0</v>
      </c>
      <c r="F8" s="138" t="s">
        <v>55</v>
      </c>
      <c r="G8" s="138" t="s">
        <v>55</v>
      </c>
      <c r="H8" s="138">
        <v>0</v>
      </c>
      <c r="I8" s="138" t="s">
        <v>55</v>
      </c>
      <c r="J8" s="139">
        <v>0</v>
      </c>
      <c r="K8" s="140">
        <v>0</v>
      </c>
      <c r="L8" s="168"/>
      <c r="M8" s="251" t="s">
        <v>419</v>
      </c>
      <c r="N8" s="252" t="s">
        <v>72</v>
      </c>
      <c r="O8" s="167"/>
      <c r="P8" s="111"/>
      <c r="Q8" s="141"/>
      <c r="R8" s="141"/>
      <c r="S8" s="141"/>
      <c r="T8" s="141"/>
      <c r="U8" s="106"/>
      <c r="V8" s="107"/>
      <c r="W8" s="103"/>
      <c r="X8" s="103"/>
      <c r="Y8" s="108"/>
      <c r="Z8" s="109"/>
      <c r="AA8" s="109"/>
    </row>
    <row r="9" spans="1:27" ht="40" customHeight="1" x14ac:dyDescent="0.35">
      <c r="A9" s="94">
        <v>2</v>
      </c>
      <c r="B9" s="95" t="s">
        <v>310</v>
      </c>
      <c r="C9" s="223"/>
      <c r="D9" s="235">
        <v>0</v>
      </c>
      <c r="E9" s="97">
        <v>0</v>
      </c>
      <c r="F9" s="98" t="s">
        <v>55</v>
      </c>
      <c r="G9" s="98" t="s">
        <v>55</v>
      </c>
      <c r="H9" s="98">
        <v>0</v>
      </c>
      <c r="I9" s="98" t="s">
        <v>55</v>
      </c>
      <c r="J9" s="99">
        <v>0</v>
      </c>
      <c r="K9" s="100">
        <v>0</v>
      </c>
      <c r="L9" s="131"/>
      <c r="M9" s="102" t="s">
        <v>419</v>
      </c>
      <c r="N9" s="103" t="s">
        <v>70</v>
      </c>
      <c r="O9" s="167">
        <f>IF(IFC_PerformanceStandards="yes",1,(IF(IFC_EnvironmentalHealthandSafetyGuidelines="yes",1,0)))</f>
        <v>0</v>
      </c>
      <c r="P9" s="105">
        <f t="shared" si="0"/>
        <v>0</v>
      </c>
      <c r="Q9" s="133" t="str">
        <f t="shared" si="1"/>
        <v>n.a.</v>
      </c>
      <c r="R9" s="133" t="str">
        <f t="shared" si="2"/>
        <v>n.a.</v>
      </c>
      <c r="S9" s="133">
        <f t="shared" si="3"/>
        <v>0</v>
      </c>
      <c r="T9" s="133" t="str">
        <f t="shared" si="4"/>
        <v>n.a.</v>
      </c>
      <c r="U9" s="106">
        <f t="shared" si="5"/>
        <v>0</v>
      </c>
      <c r="V9" s="107">
        <f t="shared" si="6"/>
        <v>0</v>
      </c>
      <c r="X9" s="65" t="s">
        <v>502</v>
      </c>
      <c r="Y9" s="108">
        <f>IF(V9&lt;&gt;"",V9-K9,"")</f>
        <v>0</v>
      </c>
      <c r="Z9" s="109">
        <f t="shared" si="7"/>
        <v>0</v>
      </c>
      <c r="AA9" s="109">
        <f t="shared" si="8"/>
        <v>0</v>
      </c>
    </row>
    <row r="10" spans="1:27" ht="40" customHeight="1" x14ac:dyDescent="0.35">
      <c r="A10" s="94">
        <v>3</v>
      </c>
      <c r="B10" s="95" t="s">
        <v>311</v>
      </c>
      <c r="C10" s="223"/>
      <c r="D10" s="235"/>
      <c r="E10" s="97">
        <v>0</v>
      </c>
      <c r="F10" s="98" t="s">
        <v>55</v>
      </c>
      <c r="G10" s="98" t="s">
        <v>55</v>
      </c>
      <c r="H10" s="98">
        <v>0</v>
      </c>
      <c r="I10" s="98" t="s">
        <v>55</v>
      </c>
      <c r="J10" s="99">
        <v>0</v>
      </c>
      <c r="K10" s="100">
        <v>0</v>
      </c>
      <c r="L10" s="131"/>
      <c r="M10" s="102" t="s">
        <v>419</v>
      </c>
      <c r="N10" s="103" t="s">
        <v>70</v>
      </c>
      <c r="O10" s="167"/>
      <c r="P10" s="105">
        <f t="shared" si="0"/>
        <v>0</v>
      </c>
      <c r="Q10" s="133" t="str">
        <f t="shared" si="1"/>
        <v>n.a.</v>
      </c>
      <c r="R10" s="133" t="str">
        <f t="shared" si="2"/>
        <v>n.a.</v>
      </c>
      <c r="S10" s="133">
        <f t="shared" si="3"/>
        <v>0</v>
      </c>
      <c r="T10" s="133" t="str">
        <f t="shared" si="4"/>
        <v>n.a.</v>
      </c>
      <c r="U10" s="106">
        <f t="shared" si="5"/>
        <v>0</v>
      </c>
      <c r="V10" s="107">
        <f t="shared" si="6"/>
        <v>0</v>
      </c>
      <c r="X10" s="65" t="s">
        <v>502</v>
      </c>
      <c r="Y10" s="108">
        <f>IF(V10&lt;&gt;"",V10-K10,"")</f>
        <v>0</v>
      </c>
      <c r="Z10" s="109">
        <f t="shared" si="7"/>
        <v>0</v>
      </c>
      <c r="AA10" s="109">
        <f t="shared" si="8"/>
        <v>0</v>
      </c>
    </row>
    <row r="11" spans="1:27" ht="12.75" customHeight="1" x14ac:dyDescent="0.35">
      <c r="A11" s="94"/>
      <c r="B11" s="135" t="s">
        <v>218</v>
      </c>
      <c r="C11" s="249"/>
      <c r="D11" s="250"/>
      <c r="E11" s="137">
        <v>0</v>
      </c>
      <c r="F11" s="138" t="s">
        <v>55</v>
      </c>
      <c r="G11" s="138" t="s">
        <v>55</v>
      </c>
      <c r="H11" s="138">
        <v>0</v>
      </c>
      <c r="I11" s="138" t="s">
        <v>55</v>
      </c>
      <c r="J11" s="139">
        <v>0</v>
      </c>
      <c r="K11" s="140">
        <v>0</v>
      </c>
      <c r="L11" s="168"/>
      <c r="M11" s="251" t="s">
        <v>460</v>
      </c>
      <c r="N11" s="252" t="s">
        <v>72</v>
      </c>
      <c r="O11" s="167"/>
      <c r="P11" s="111"/>
      <c r="Q11" s="141"/>
      <c r="R11" s="141"/>
      <c r="S11" s="141"/>
      <c r="T11" s="141"/>
      <c r="U11" s="106"/>
      <c r="V11" s="107"/>
      <c r="W11" s="103"/>
      <c r="X11" s="103"/>
      <c r="Y11" s="108"/>
      <c r="Z11" s="109"/>
      <c r="AA11" s="109"/>
    </row>
    <row r="12" spans="1:27" ht="24" customHeight="1" x14ac:dyDescent="0.35">
      <c r="A12" s="94"/>
      <c r="B12" s="135" t="s">
        <v>277</v>
      </c>
      <c r="C12" s="249"/>
      <c r="D12" s="250"/>
      <c r="E12" s="137">
        <v>0</v>
      </c>
      <c r="F12" s="138" t="s">
        <v>55</v>
      </c>
      <c r="G12" s="138" t="s">
        <v>55</v>
      </c>
      <c r="H12" s="138">
        <v>0</v>
      </c>
      <c r="I12" s="138" t="s">
        <v>55</v>
      </c>
      <c r="J12" s="139">
        <v>0</v>
      </c>
      <c r="K12" s="140">
        <v>0</v>
      </c>
      <c r="L12" s="168"/>
      <c r="M12" s="251" t="s">
        <v>458</v>
      </c>
      <c r="N12" s="252" t="s">
        <v>72</v>
      </c>
      <c r="O12" s="167"/>
      <c r="P12" s="111"/>
      <c r="Q12" s="141"/>
      <c r="R12" s="141"/>
      <c r="S12" s="141"/>
      <c r="T12" s="141"/>
      <c r="U12" s="106"/>
      <c r="V12" s="107"/>
      <c r="W12" s="103"/>
      <c r="X12" s="103"/>
      <c r="Y12" s="108"/>
      <c r="Z12" s="109"/>
      <c r="AA12" s="109"/>
    </row>
    <row r="13" spans="1:27" ht="40" customHeight="1" x14ac:dyDescent="0.35">
      <c r="A13" s="94">
        <v>4</v>
      </c>
      <c r="B13" s="95" t="s">
        <v>312</v>
      </c>
      <c r="C13" s="223"/>
      <c r="D13" s="235">
        <v>0</v>
      </c>
      <c r="E13" s="97">
        <v>0</v>
      </c>
      <c r="F13" s="98" t="s">
        <v>55</v>
      </c>
      <c r="G13" s="98" t="s">
        <v>55</v>
      </c>
      <c r="H13" s="98">
        <v>0</v>
      </c>
      <c r="I13" s="98" t="s">
        <v>55</v>
      </c>
      <c r="J13" s="99">
        <v>0</v>
      </c>
      <c r="K13" s="100">
        <v>0</v>
      </c>
      <c r="L13" s="131"/>
      <c r="M13" s="102" t="s">
        <v>419</v>
      </c>
      <c r="N13" s="103" t="s">
        <v>70</v>
      </c>
      <c r="O13" s="167">
        <f>IF(IFC_EnvironmentalHealthandSafetyGuidelines="yes",1,)</f>
        <v>0</v>
      </c>
      <c r="P13" s="105">
        <f t="shared" si="0"/>
        <v>0</v>
      </c>
      <c r="Q13" s="133" t="str">
        <f t="shared" si="1"/>
        <v>n.a.</v>
      </c>
      <c r="R13" s="133" t="str">
        <f t="shared" si="2"/>
        <v>n.a.</v>
      </c>
      <c r="S13" s="133">
        <f t="shared" si="3"/>
        <v>0</v>
      </c>
      <c r="T13" s="133" t="str">
        <f t="shared" si="4"/>
        <v>n.a.</v>
      </c>
      <c r="U13" s="106">
        <f t="shared" si="5"/>
        <v>0</v>
      </c>
      <c r="V13" s="107">
        <f t="shared" si="6"/>
        <v>0</v>
      </c>
      <c r="X13" s="65" t="s">
        <v>502</v>
      </c>
      <c r="Y13" s="108">
        <f>IF(V13&lt;&gt;"",V13-K13,"")</f>
        <v>0</v>
      </c>
      <c r="Z13" s="109">
        <f t="shared" si="7"/>
        <v>0</v>
      </c>
      <c r="AA13" s="109">
        <f t="shared" si="8"/>
        <v>0</v>
      </c>
    </row>
    <row r="14" spans="1:27" ht="40" customHeight="1" x14ac:dyDescent="0.35">
      <c r="A14" s="94">
        <v>5</v>
      </c>
      <c r="B14" s="95" t="s">
        <v>313</v>
      </c>
      <c r="C14" s="223"/>
      <c r="D14" s="235"/>
      <c r="E14" s="97">
        <v>0</v>
      </c>
      <c r="F14" s="98" t="s">
        <v>55</v>
      </c>
      <c r="G14" s="98" t="s">
        <v>55</v>
      </c>
      <c r="H14" s="98">
        <v>0</v>
      </c>
      <c r="I14" s="98" t="s">
        <v>55</v>
      </c>
      <c r="J14" s="99">
        <v>0</v>
      </c>
      <c r="K14" s="100">
        <v>0</v>
      </c>
      <c r="L14" s="131"/>
      <c r="M14" s="102" t="s">
        <v>419</v>
      </c>
      <c r="N14" s="103" t="s">
        <v>70</v>
      </c>
      <c r="O14" s="167"/>
      <c r="P14" s="105">
        <f t="shared" si="0"/>
        <v>0</v>
      </c>
      <c r="Q14" s="133" t="str">
        <f t="shared" si="1"/>
        <v>n.a.</v>
      </c>
      <c r="R14" s="133" t="str">
        <f t="shared" si="2"/>
        <v>n.a.</v>
      </c>
      <c r="S14" s="133">
        <f t="shared" si="3"/>
        <v>0</v>
      </c>
      <c r="T14" s="133" t="str">
        <f t="shared" si="4"/>
        <v>n.a.</v>
      </c>
      <c r="U14" s="106">
        <f t="shared" si="5"/>
        <v>0</v>
      </c>
      <c r="V14" s="107">
        <f t="shared" si="6"/>
        <v>0</v>
      </c>
      <c r="X14" s="65" t="s">
        <v>502</v>
      </c>
      <c r="Y14" s="108">
        <f>IF(V14&lt;&gt;"",V14-K14,"")</f>
        <v>0</v>
      </c>
      <c r="Z14" s="109">
        <f t="shared" si="7"/>
        <v>0</v>
      </c>
      <c r="AA14" s="109">
        <f t="shared" si="8"/>
        <v>0</v>
      </c>
    </row>
    <row r="15" spans="1:27" ht="40" customHeight="1" x14ac:dyDescent="0.35">
      <c r="A15" s="94">
        <v>6</v>
      </c>
      <c r="B15" s="95" t="s">
        <v>314</v>
      </c>
      <c r="C15" s="223"/>
      <c r="D15" s="235"/>
      <c r="E15" s="97">
        <v>0</v>
      </c>
      <c r="F15" s="98" t="s">
        <v>55</v>
      </c>
      <c r="G15" s="98" t="s">
        <v>55</v>
      </c>
      <c r="H15" s="98">
        <v>0</v>
      </c>
      <c r="I15" s="98" t="s">
        <v>55</v>
      </c>
      <c r="J15" s="99">
        <v>0</v>
      </c>
      <c r="K15" s="100">
        <v>0</v>
      </c>
      <c r="L15" s="131"/>
      <c r="M15" s="102" t="s">
        <v>419</v>
      </c>
      <c r="N15" s="103" t="s">
        <v>70</v>
      </c>
      <c r="O15" s="167"/>
      <c r="P15" s="105">
        <f t="shared" si="0"/>
        <v>0</v>
      </c>
      <c r="Q15" s="133" t="str">
        <f t="shared" si="1"/>
        <v>n.a.</v>
      </c>
      <c r="R15" s="133" t="str">
        <f t="shared" si="2"/>
        <v>n.a.</v>
      </c>
      <c r="S15" s="133">
        <f t="shared" si="3"/>
        <v>0</v>
      </c>
      <c r="T15" s="133" t="str">
        <f t="shared" si="4"/>
        <v>n.a.</v>
      </c>
      <c r="U15" s="106">
        <f t="shared" si="5"/>
        <v>0</v>
      </c>
      <c r="V15" s="107">
        <f t="shared" si="6"/>
        <v>0</v>
      </c>
      <c r="X15" s="65" t="s">
        <v>502</v>
      </c>
      <c r="Y15" s="108">
        <f>IF(V15&lt;&gt;"",V15-K15,"")</f>
        <v>0</v>
      </c>
      <c r="Z15" s="109">
        <f t="shared" si="7"/>
        <v>0</v>
      </c>
      <c r="AA15" s="109">
        <f t="shared" si="8"/>
        <v>0</v>
      </c>
    </row>
    <row r="16" spans="1:27" ht="20.25" customHeight="1" x14ac:dyDescent="0.35">
      <c r="A16" s="94"/>
      <c r="B16" s="135" t="s">
        <v>315</v>
      </c>
      <c r="C16" s="249"/>
      <c r="D16" s="250">
        <v>0</v>
      </c>
      <c r="E16" s="137">
        <v>0</v>
      </c>
      <c r="F16" s="138" t="s">
        <v>55</v>
      </c>
      <c r="G16" s="138" t="s">
        <v>55</v>
      </c>
      <c r="H16" s="138">
        <v>0</v>
      </c>
      <c r="I16" s="138" t="s">
        <v>55</v>
      </c>
      <c r="J16" s="139">
        <v>0</v>
      </c>
      <c r="K16" s="140">
        <v>0</v>
      </c>
      <c r="L16" s="168"/>
      <c r="M16" s="251" t="s">
        <v>461</v>
      </c>
      <c r="N16" s="252" t="s">
        <v>72</v>
      </c>
      <c r="O16" s="167"/>
      <c r="P16" s="111"/>
      <c r="Q16" s="141"/>
      <c r="R16" s="141"/>
      <c r="S16" s="141"/>
      <c r="T16" s="141"/>
      <c r="U16" s="106"/>
      <c r="V16" s="107"/>
      <c r="W16" s="103"/>
      <c r="X16" s="103"/>
      <c r="Y16" s="108"/>
      <c r="Z16" s="109"/>
      <c r="AA16" s="109"/>
    </row>
    <row r="17" spans="1:27" ht="20.25" customHeight="1" x14ac:dyDescent="0.35">
      <c r="A17" s="94"/>
      <c r="B17" s="135" t="s">
        <v>290</v>
      </c>
      <c r="C17" s="249"/>
      <c r="D17" s="250">
        <v>0</v>
      </c>
      <c r="E17" s="137">
        <v>0</v>
      </c>
      <c r="F17" s="138" t="s">
        <v>55</v>
      </c>
      <c r="G17" s="138" t="s">
        <v>55</v>
      </c>
      <c r="H17" s="138">
        <v>0</v>
      </c>
      <c r="I17" s="138" t="s">
        <v>55</v>
      </c>
      <c r="J17" s="139">
        <v>0</v>
      </c>
      <c r="K17" s="140">
        <v>0</v>
      </c>
      <c r="L17" s="168"/>
      <c r="M17" s="251" t="s">
        <v>448</v>
      </c>
      <c r="N17" s="252" t="s">
        <v>72</v>
      </c>
      <c r="O17" s="167"/>
      <c r="P17" s="111"/>
      <c r="Q17" s="141"/>
      <c r="R17" s="141"/>
      <c r="S17" s="141"/>
      <c r="T17" s="141"/>
      <c r="U17" s="106"/>
      <c r="V17" s="107"/>
      <c r="W17" s="103"/>
      <c r="X17" s="103"/>
      <c r="Y17" s="108"/>
      <c r="Z17" s="109"/>
      <c r="AA17" s="109"/>
    </row>
    <row r="18" spans="1:27" ht="21.75" customHeight="1" x14ac:dyDescent="0.35">
      <c r="A18" s="94"/>
      <c r="B18" s="135" t="s">
        <v>260</v>
      </c>
      <c r="C18" s="249"/>
      <c r="D18" s="250"/>
      <c r="E18" s="137">
        <v>0</v>
      </c>
      <c r="F18" s="138" t="s">
        <v>55</v>
      </c>
      <c r="G18" s="138" t="s">
        <v>55</v>
      </c>
      <c r="H18" s="138">
        <v>0</v>
      </c>
      <c r="I18" s="138" t="s">
        <v>55</v>
      </c>
      <c r="J18" s="139">
        <v>0</v>
      </c>
      <c r="K18" s="140">
        <v>0</v>
      </c>
      <c r="L18" s="168"/>
      <c r="M18" s="251" t="s">
        <v>449</v>
      </c>
      <c r="N18" s="252" t="s">
        <v>72</v>
      </c>
      <c r="O18" s="167"/>
      <c r="P18" s="111"/>
      <c r="Q18" s="141"/>
      <c r="R18" s="141"/>
      <c r="S18" s="141"/>
      <c r="T18" s="141"/>
      <c r="U18" s="106"/>
      <c r="V18" s="107"/>
      <c r="W18" s="103"/>
      <c r="X18" s="103"/>
      <c r="Y18" s="108"/>
      <c r="Z18" s="109"/>
      <c r="AA18" s="109"/>
    </row>
    <row r="19" spans="1:27" ht="40" customHeight="1" x14ac:dyDescent="0.35">
      <c r="A19" s="94">
        <v>7</v>
      </c>
      <c r="B19" s="95" t="s">
        <v>316</v>
      </c>
      <c r="C19" s="223"/>
      <c r="D19" s="235"/>
      <c r="E19" s="97">
        <v>0</v>
      </c>
      <c r="F19" s="98" t="s">
        <v>55</v>
      </c>
      <c r="G19" s="98" t="s">
        <v>55</v>
      </c>
      <c r="H19" s="98">
        <v>0</v>
      </c>
      <c r="I19" s="98" t="s">
        <v>55</v>
      </c>
      <c r="J19" s="99">
        <v>0</v>
      </c>
      <c r="K19" s="100">
        <v>0</v>
      </c>
      <c r="L19" s="131"/>
      <c r="M19" s="102" t="s">
        <v>419</v>
      </c>
      <c r="N19" s="103" t="s">
        <v>70</v>
      </c>
      <c r="O19" s="167"/>
      <c r="P19" s="105">
        <f t="shared" si="0"/>
        <v>0</v>
      </c>
      <c r="Q19" s="133" t="str">
        <f t="shared" si="1"/>
        <v>n.a.</v>
      </c>
      <c r="R19" s="133" t="str">
        <f t="shared" si="2"/>
        <v>n.a.</v>
      </c>
      <c r="S19" s="133">
        <f t="shared" si="3"/>
        <v>0</v>
      </c>
      <c r="T19" s="133" t="str">
        <f t="shared" si="4"/>
        <v>n.a.</v>
      </c>
      <c r="U19" s="106">
        <f t="shared" si="5"/>
        <v>0</v>
      </c>
      <c r="V19" s="107">
        <f t="shared" si="6"/>
        <v>0</v>
      </c>
      <c r="X19" s="65" t="s">
        <v>502</v>
      </c>
      <c r="Y19" s="108">
        <f>IF(V19&lt;&gt;"",V19-K19,"")</f>
        <v>0</v>
      </c>
      <c r="Z19" s="109">
        <f t="shared" si="7"/>
        <v>0</v>
      </c>
      <c r="AA19" s="109">
        <f t="shared" si="8"/>
        <v>0</v>
      </c>
    </row>
    <row r="20" spans="1:27" ht="26" x14ac:dyDescent="0.35">
      <c r="A20" s="94"/>
      <c r="B20" s="135" t="s">
        <v>317</v>
      </c>
      <c r="C20" s="249"/>
      <c r="D20" s="250">
        <v>0</v>
      </c>
      <c r="E20" s="137">
        <v>0</v>
      </c>
      <c r="F20" s="138" t="s">
        <v>55</v>
      </c>
      <c r="G20" s="138" t="s">
        <v>55</v>
      </c>
      <c r="H20" s="138">
        <v>0</v>
      </c>
      <c r="I20" s="138" t="s">
        <v>55</v>
      </c>
      <c r="J20" s="139">
        <v>0</v>
      </c>
      <c r="K20" s="140">
        <v>0</v>
      </c>
      <c r="L20" s="168"/>
      <c r="M20" s="251" t="s">
        <v>462</v>
      </c>
      <c r="N20" s="252" t="s">
        <v>72</v>
      </c>
      <c r="O20" s="167"/>
      <c r="P20" s="111"/>
      <c r="Q20" s="141"/>
      <c r="R20" s="141"/>
      <c r="S20" s="141"/>
      <c r="T20" s="141"/>
      <c r="U20" s="106"/>
      <c r="V20" s="107"/>
      <c r="W20" s="103"/>
      <c r="X20" s="103"/>
      <c r="Y20" s="108"/>
      <c r="Z20" s="109"/>
      <c r="AA20" s="109"/>
    </row>
    <row r="21" spans="1:27" x14ac:dyDescent="0.35">
      <c r="A21" s="94"/>
      <c r="B21" s="135" t="s">
        <v>318</v>
      </c>
      <c r="C21" s="249"/>
      <c r="D21" s="250">
        <v>0</v>
      </c>
      <c r="E21" s="137">
        <v>0</v>
      </c>
      <c r="F21" s="138" t="s">
        <v>55</v>
      </c>
      <c r="G21" s="138" t="s">
        <v>55</v>
      </c>
      <c r="H21" s="138">
        <v>0</v>
      </c>
      <c r="I21" s="138" t="s">
        <v>55</v>
      </c>
      <c r="J21" s="139">
        <v>0</v>
      </c>
      <c r="K21" s="140">
        <v>0</v>
      </c>
      <c r="L21" s="168"/>
      <c r="M21" s="251" t="s">
        <v>419</v>
      </c>
      <c r="N21" s="252" t="s">
        <v>72</v>
      </c>
      <c r="O21" s="167"/>
      <c r="P21" s="111"/>
      <c r="Q21" s="141"/>
      <c r="R21" s="141"/>
      <c r="S21" s="141"/>
      <c r="T21" s="141"/>
      <c r="U21" s="106"/>
      <c r="V21" s="107"/>
      <c r="W21" s="103"/>
      <c r="X21" s="103"/>
      <c r="Y21" s="108"/>
      <c r="Z21" s="109"/>
      <c r="AA21" s="109"/>
    </row>
    <row r="22" spans="1:27" ht="21.75" customHeight="1" x14ac:dyDescent="0.35">
      <c r="A22" s="94"/>
      <c r="B22" s="135" t="s">
        <v>234</v>
      </c>
      <c r="C22" s="249"/>
      <c r="D22" s="250"/>
      <c r="E22" s="137">
        <v>0</v>
      </c>
      <c r="F22" s="138" t="s">
        <v>55</v>
      </c>
      <c r="G22" s="138" t="s">
        <v>55</v>
      </c>
      <c r="H22" s="138">
        <v>0</v>
      </c>
      <c r="I22" s="138" t="s">
        <v>55</v>
      </c>
      <c r="J22" s="139">
        <v>0</v>
      </c>
      <c r="K22" s="140">
        <v>0</v>
      </c>
      <c r="L22" s="168"/>
      <c r="M22" s="251" t="s">
        <v>463</v>
      </c>
      <c r="N22" s="252" t="s">
        <v>72</v>
      </c>
      <c r="O22" s="167"/>
      <c r="P22" s="111"/>
      <c r="Q22" s="141"/>
      <c r="R22" s="141"/>
      <c r="S22" s="141"/>
      <c r="T22" s="141"/>
      <c r="U22" s="106"/>
      <c r="V22" s="107"/>
      <c r="W22" s="103"/>
      <c r="X22" s="103"/>
      <c r="Y22" s="108"/>
      <c r="Z22" s="109"/>
      <c r="AA22" s="109"/>
    </row>
    <row r="23" spans="1:27" ht="22.5" customHeight="1" x14ac:dyDescent="0.35">
      <c r="A23" s="94"/>
      <c r="B23" s="135" t="s">
        <v>319</v>
      </c>
      <c r="C23" s="249"/>
      <c r="D23" s="250">
        <v>0</v>
      </c>
      <c r="E23" s="137">
        <v>0</v>
      </c>
      <c r="F23" s="138" t="s">
        <v>55</v>
      </c>
      <c r="G23" s="138" t="s">
        <v>55</v>
      </c>
      <c r="H23" s="138">
        <v>0</v>
      </c>
      <c r="I23" s="138" t="s">
        <v>55</v>
      </c>
      <c r="J23" s="139">
        <v>0</v>
      </c>
      <c r="K23" s="140">
        <v>0</v>
      </c>
      <c r="L23" s="168"/>
      <c r="M23" s="251" t="s">
        <v>464</v>
      </c>
      <c r="N23" s="252" t="s">
        <v>72</v>
      </c>
      <c r="O23" s="167"/>
      <c r="P23" s="111"/>
      <c r="Q23" s="141"/>
      <c r="R23" s="141"/>
      <c r="S23" s="141"/>
      <c r="T23" s="141"/>
      <c r="U23" s="106"/>
      <c r="V23" s="107"/>
      <c r="W23" s="103"/>
      <c r="X23" s="103"/>
      <c r="Y23" s="108"/>
      <c r="Z23" s="109"/>
      <c r="AA23" s="109"/>
    </row>
    <row r="24" spans="1:27" ht="40" customHeight="1" x14ac:dyDescent="0.35">
      <c r="A24" s="94">
        <v>8</v>
      </c>
      <c r="B24" s="95" t="s">
        <v>320</v>
      </c>
      <c r="C24" s="223"/>
      <c r="D24" s="235"/>
      <c r="E24" s="97">
        <v>0</v>
      </c>
      <c r="F24" s="98" t="s">
        <v>55</v>
      </c>
      <c r="G24" s="98" t="s">
        <v>55</v>
      </c>
      <c r="H24" s="98">
        <v>0</v>
      </c>
      <c r="I24" s="98" t="s">
        <v>55</v>
      </c>
      <c r="J24" s="99">
        <v>0</v>
      </c>
      <c r="K24" s="100">
        <v>0</v>
      </c>
      <c r="L24" s="131"/>
      <c r="M24" s="102" t="s">
        <v>419</v>
      </c>
      <c r="N24" s="103" t="s">
        <v>70</v>
      </c>
      <c r="O24" s="167"/>
      <c r="P24" s="105">
        <f t="shared" ref="P24:P37" si="9">IF(O24="",0,O24)</f>
        <v>0</v>
      </c>
      <c r="Q24" s="133" t="str">
        <f t="shared" si="1"/>
        <v>n.a.</v>
      </c>
      <c r="R24" s="133" t="str">
        <f t="shared" si="2"/>
        <v>n.a.</v>
      </c>
      <c r="S24" s="133">
        <f t="shared" si="3"/>
        <v>0</v>
      </c>
      <c r="T24" s="133" t="str">
        <f t="shared" si="4"/>
        <v>n.a.</v>
      </c>
      <c r="U24" s="106">
        <f t="shared" ref="U24:U37" si="10">IF(AND(P24=0,SUM(Q24:T24)&gt;0),"ERROR",IF(P24="n.a.","n.a.",IF(P24=0,0,IF(COUNTIF(Q24:T24,"n.a.")=4,"n.a.",IF(COUNTIF(Q24:T24,1)=4,1,0.5+(((COUNTIF(Q24:T24,"1"))/(4-COUNTIF(Q24:T24,"n.a.")))*0.5))))))</f>
        <v>0</v>
      </c>
      <c r="V24" s="107">
        <f t="shared" ref="V24:V37" si="11">IF(U24="n.a.",P24,P24*U24)</f>
        <v>0</v>
      </c>
      <c r="X24" s="65" t="s">
        <v>502</v>
      </c>
      <c r="Y24" s="108">
        <f>IF(V24&lt;&gt;"",V24-K24,"")</f>
        <v>0</v>
      </c>
      <c r="Z24" s="109">
        <f t="shared" si="7"/>
        <v>0</v>
      </c>
      <c r="AA24" s="109">
        <f t="shared" si="8"/>
        <v>0</v>
      </c>
    </row>
    <row r="25" spans="1:27" ht="40" customHeight="1" x14ac:dyDescent="0.35">
      <c r="A25" s="94">
        <v>9</v>
      </c>
      <c r="B25" s="95" t="s">
        <v>321</v>
      </c>
      <c r="C25" s="223"/>
      <c r="D25" s="235"/>
      <c r="E25" s="97">
        <v>0</v>
      </c>
      <c r="F25" s="98" t="s">
        <v>55</v>
      </c>
      <c r="G25" s="98" t="s">
        <v>55</v>
      </c>
      <c r="H25" s="98">
        <v>0</v>
      </c>
      <c r="I25" s="98" t="s">
        <v>55</v>
      </c>
      <c r="J25" s="99">
        <v>0</v>
      </c>
      <c r="K25" s="100">
        <v>0</v>
      </c>
      <c r="L25" s="131"/>
      <c r="M25" s="102" t="s">
        <v>419</v>
      </c>
      <c r="N25" s="103" t="s">
        <v>70</v>
      </c>
      <c r="O25" s="167"/>
      <c r="P25" s="105">
        <f t="shared" si="9"/>
        <v>0</v>
      </c>
      <c r="Q25" s="133" t="str">
        <f t="shared" si="1"/>
        <v>n.a.</v>
      </c>
      <c r="R25" s="133" t="str">
        <f t="shared" si="2"/>
        <v>n.a.</v>
      </c>
      <c r="S25" s="133">
        <f t="shared" si="3"/>
        <v>0</v>
      </c>
      <c r="T25" s="133" t="str">
        <f t="shared" si="4"/>
        <v>n.a.</v>
      </c>
      <c r="U25" s="106">
        <f t="shared" si="10"/>
        <v>0</v>
      </c>
      <c r="V25" s="107">
        <f t="shared" si="11"/>
        <v>0</v>
      </c>
      <c r="X25" s="65" t="s">
        <v>502</v>
      </c>
      <c r="Y25" s="108">
        <f>IF(V25&lt;&gt;"",V25-K25,"")</f>
        <v>0</v>
      </c>
      <c r="Z25" s="109">
        <f t="shared" si="7"/>
        <v>0</v>
      </c>
      <c r="AA25" s="109">
        <f t="shared" si="8"/>
        <v>0</v>
      </c>
    </row>
    <row r="26" spans="1:27" ht="40" customHeight="1" x14ac:dyDescent="0.35">
      <c r="A26" s="94">
        <v>10</v>
      </c>
      <c r="B26" s="95" t="s">
        <v>322</v>
      </c>
      <c r="C26" s="223"/>
      <c r="D26" s="235"/>
      <c r="E26" s="97">
        <v>0</v>
      </c>
      <c r="F26" s="98" t="s">
        <v>55</v>
      </c>
      <c r="G26" s="98" t="s">
        <v>55</v>
      </c>
      <c r="H26" s="98">
        <v>0</v>
      </c>
      <c r="I26" s="98" t="s">
        <v>55</v>
      </c>
      <c r="J26" s="99">
        <v>0</v>
      </c>
      <c r="K26" s="100">
        <v>0</v>
      </c>
      <c r="L26" s="131"/>
      <c r="M26" s="102" t="s">
        <v>419</v>
      </c>
      <c r="N26" s="103" t="s">
        <v>70</v>
      </c>
      <c r="O26" s="167"/>
      <c r="P26" s="105">
        <f t="shared" si="9"/>
        <v>0</v>
      </c>
      <c r="Q26" s="133" t="str">
        <f t="shared" si="1"/>
        <v>n.a.</v>
      </c>
      <c r="R26" s="133" t="str">
        <f t="shared" si="2"/>
        <v>n.a.</v>
      </c>
      <c r="S26" s="133">
        <f t="shared" si="3"/>
        <v>0</v>
      </c>
      <c r="T26" s="133" t="str">
        <f t="shared" si="4"/>
        <v>n.a.</v>
      </c>
      <c r="U26" s="106">
        <f t="shared" si="10"/>
        <v>0</v>
      </c>
      <c r="V26" s="107">
        <f t="shared" si="11"/>
        <v>0</v>
      </c>
      <c r="X26" s="65" t="s">
        <v>502</v>
      </c>
      <c r="Y26" s="108">
        <f>IF(V26&lt;&gt;"",V26-K26,"")</f>
        <v>0</v>
      </c>
      <c r="Z26" s="109">
        <f t="shared" si="7"/>
        <v>0</v>
      </c>
      <c r="AA26" s="109">
        <f t="shared" si="8"/>
        <v>0</v>
      </c>
    </row>
    <row r="27" spans="1:27" ht="40" customHeight="1" x14ac:dyDescent="0.35">
      <c r="A27" s="94">
        <v>11</v>
      </c>
      <c r="B27" s="95" t="s">
        <v>323</v>
      </c>
      <c r="C27" s="223"/>
      <c r="D27" s="235"/>
      <c r="E27" s="97">
        <v>0</v>
      </c>
      <c r="F27" s="98" t="s">
        <v>55</v>
      </c>
      <c r="G27" s="98" t="s">
        <v>55</v>
      </c>
      <c r="H27" s="98">
        <v>0</v>
      </c>
      <c r="I27" s="98" t="s">
        <v>55</v>
      </c>
      <c r="J27" s="99">
        <v>0</v>
      </c>
      <c r="K27" s="100">
        <v>0</v>
      </c>
      <c r="L27" s="131"/>
      <c r="M27" s="102" t="s">
        <v>419</v>
      </c>
      <c r="N27" s="103" t="s">
        <v>70</v>
      </c>
      <c r="O27" s="167"/>
      <c r="P27" s="105">
        <f t="shared" si="9"/>
        <v>0</v>
      </c>
      <c r="Q27" s="133" t="str">
        <f t="shared" si="1"/>
        <v>n.a.</v>
      </c>
      <c r="R27" s="133" t="str">
        <f t="shared" si="2"/>
        <v>n.a.</v>
      </c>
      <c r="S27" s="133">
        <f t="shared" si="3"/>
        <v>0</v>
      </c>
      <c r="T27" s="133" t="str">
        <f t="shared" si="4"/>
        <v>n.a.</v>
      </c>
      <c r="U27" s="106">
        <f t="shared" si="10"/>
        <v>0</v>
      </c>
      <c r="V27" s="107">
        <f t="shared" si="11"/>
        <v>0</v>
      </c>
      <c r="X27" s="65" t="s">
        <v>502</v>
      </c>
      <c r="Y27" s="108">
        <f>IF(V27&lt;&gt;"",V27-K27,"")</f>
        <v>0</v>
      </c>
      <c r="Z27" s="109">
        <f>IF(Y27&lt;&gt;"",IF(Y27&gt;0,1,0),"")</f>
        <v>0</v>
      </c>
      <c r="AA27" s="109">
        <f>IF(Y27&lt;&gt;"",IF(Y27&lt;0,1,0),"")</f>
        <v>0</v>
      </c>
    </row>
    <row r="28" spans="1:27" ht="40" customHeight="1" x14ac:dyDescent="0.35">
      <c r="A28" s="94">
        <v>12</v>
      </c>
      <c r="B28" s="95" t="s">
        <v>324</v>
      </c>
      <c r="C28" s="223"/>
      <c r="D28" s="235"/>
      <c r="E28" s="97">
        <v>0</v>
      </c>
      <c r="F28" s="98" t="s">
        <v>55</v>
      </c>
      <c r="G28" s="98" t="s">
        <v>55</v>
      </c>
      <c r="H28" s="98">
        <v>0</v>
      </c>
      <c r="I28" s="98" t="s">
        <v>55</v>
      </c>
      <c r="J28" s="99">
        <v>0</v>
      </c>
      <c r="K28" s="100">
        <v>0</v>
      </c>
      <c r="L28" s="131"/>
      <c r="M28" s="102" t="s">
        <v>419</v>
      </c>
      <c r="N28" s="236" t="s">
        <v>75</v>
      </c>
      <c r="O28" s="167"/>
      <c r="P28" s="105">
        <v>1</v>
      </c>
      <c r="Q28" s="133" t="str">
        <f t="shared" si="1"/>
        <v>n.a.</v>
      </c>
      <c r="R28" s="133" t="str">
        <f t="shared" si="2"/>
        <v>n.a.</v>
      </c>
      <c r="S28" s="133">
        <v>1</v>
      </c>
      <c r="T28" s="133" t="str">
        <f t="shared" si="4"/>
        <v>n.a.</v>
      </c>
      <c r="U28" s="106">
        <f t="shared" si="10"/>
        <v>1</v>
      </c>
      <c r="V28" s="107">
        <f t="shared" si="11"/>
        <v>1</v>
      </c>
      <c r="W28" s="65" t="s">
        <v>488</v>
      </c>
      <c r="X28" s="67" t="s">
        <v>503</v>
      </c>
      <c r="Y28" s="108">
        <f>IF(V28&lt;&gt;"",V28-K28,"")</f>
        <v>1</v>
      </c>
      <c r="Z28" s="109">
        <f t="shared" si="7"/>
        <v>1</v>
      </c>
      <c r="AA28" s="109">
        <f t="shared" si="8"/>
        <v>0</v>
      </c>
    </row>
    <row r="29" spans="1:27" ht="40" customHeight="1" x14ac:dyDescent="0.35">
      <c r="A29" s="94">
        <v>13</v>
      </c>
      <c r="B29" s="95" t="s">
        <v>85</v>
      </c>
      <c r="C29" s="95" t="s">
        <v>325</v>
      </c>
      <c r="D29" s="235"/>
      <c r="E29" s="97">
        <v>0</v>
      </c>
      <c r="F29" s="98" t="s">
        <v>55</v>
      </c>
      <c r="G29" s="98" t="s">
        <v>55</v>
      </c>
      <c r="H29" s="98">
        <v>0</v>
      </c>
      <c r="I29" s="98" t="s">
        <v>55</v>
      </c>
      <c r="J29" s="99">
        <v>0</v>
      </c>
      <c r="K29" s="100">
        <v>0</v>
      </c>
      <c r="L29" s="131"/>
      <c r="M29" s="102" t="s">
        <v>419</v>
      </c>
      <c r="N29" s="236" t="s">
        <v>75</v>
      </c>
      <c r="O29" s="167"/>
      <c r="P29" s="105">
        <v>1</v>
      </c>
      <c r="Q29" s="133" t="str">
        <f t="shared" si="1"/>
        <v>n.a.</v>
      </c>
      <c r="R29" s="133" t="str">
        <f t="shared" si="2"/>
        <v>n.a.</v>
      </c>
      <c r="S29" s="133">
        <v>1</v>
      </c>
      <c r="T29" s="133" t="str">
        <f t="shared" si="4"/>
        <v>n.a.</v>
      </c>
      <c r="U29" s="106">
        <f t="shared" ref="U29" si="12">IF(AND(P29=0,SUM(Q29:T29)&gt;0),"ERROR",IF(P29="n.a.","n.a.",IF(P29=0,0,IF(COUNTIF(Q29:T29,"n.a.")=4,"n.a.",IF(COUNTIF(Q29:T29,1)=4,1,0.5+(((COUNTIF(Q29:T29,"1"))/(4-COUNTIF(Q29:T29,"n.a.")))*0.5))))))</f>
        <v>1</v>
      </c>
      <c r="V29" s="107">
        <f t="shared" si="11"/>
        <v>1</v>
      </c>
      <c r="W29" s="65" t="s">
        <v>488</v>
      </c>
      <c r="X29" s="67" t="s">
        <v>512</v>
      </c>
      <c r="Y29" s="108">
        <f>IF(V29&lt;&gt;"",V29-K29,"")</f>
        <v>1</v>
      </c>
      <c r="Z29" s="109">
        <f t="shared" si="7"/>
        <v>1</v>
      </c>
      <c r="AA29" s="109">
        <f t="shared" si="8"/>
        <v>0</v>
      </c>
    </row>
    <row r="30" spans="1:27" ht="40" customHeight="1" x14ac:dyDescent="0.35">
      <c r="A30" s="94">
        <v>14</v>
      </c>
      <c r="B30" s="95" t="s">
        <v>216</v>
      </c>
      <c r="C30" s="95" t="s">
        <v>326</v>
      </c>
      <c r="D30" s="235"/>
      <c r="E30" s="97"/>
      <c r="F30" s="98"/>
      <c r="G30" s="98"/>
      <c r="H30" s="98"/>
      <c r="I30" s="98"/>
      <c r="J30" s="99"/>
      <c r="K30" s="100"/>
      <c r="L30" s="131"/>
      <c r="M30" s="102"/>
      <c r="N30" s="224" t="s">
        <v>87</v>
      </c>
      <c r="O30" s="167"/>
      <c r="P30" s="105">
        <f t="shared" si="9"/>
        <v>0</v>
      </c>
      <c r="Q30" s="133" t="str">
        <f t="shared" si="1"/>
        <v>n.a.</v>
      </c>
      <c r="R30" s="133" t="str">
        <f t="shared" si="2"/>
        <v>n.a.</v>
      </c>
      <c r="S30" s="133">
        <f t="shared" si="3"/>
        <v>0</v>
      </c>
      <c r="T30" s="133" t="str">
        <f t="shared" si="4"/>
        <v>n.a.</v>
      </c>
      <c r="U30" s="106">
        <f t="shared" si="10"/>
        <v>0</v>
      </c>
      <c r="V30" s="107">
        <f t="shared" si="11"/>
        <v>0</v>
      </c>
      <c r="X30" s="65" t="s">
        <v>502</v>
      </c>
      <c r="Y30" s="108"/>
      <c r="Z30" s="109"/>
      <c r="AA30" s="109"/>
    </row>
    <row r="31" spans="1:27" ht="40" customHeight="1" x14ac:dyDescent="0.35">
      <c r="A31" s="94">
        <v>15</v>
      </c>
      <c r="B31" s="95" t="s">
        <v>90</v>
      </c>
      <c r="C31" s="95" t="s">
        <v>327</v>
      </c>
      <c r="D31" s="235"/>
      <c r="E31" s="97">
        <v>0</v>
      </c>
      <c r="F31" s="98" t="s">
        <v>55</v>
      </c>
      <c r="G31" s="98" t="s">
        <v>55</v>
      </c>
      <c r="H31" s="98">
        <v>0</v>
      </c>
      <c r="I31" s="98" t="s">
        <v>55</v>
      </c>
      <c r="J31" s="99">
        <v>0</v>
      </c>
      <c r="K31" s="100">
        <v>0</v>
      </c>
      <c r="L31" s="131"/>
      <c r="M31" s="102" t="s">
        <v>465</v>
      </c>
      <c r="N31" s="236" t="s">
        <v>108</v>
      </c>
      <c r="O31" s="167"/>
      <c r="P31" s="105">
        <v>1</v>
      </c>
      <c r="Q31" s="133" t="str">
        <f t="shared" si="1"/>
        <v>n.a.</v>
      </c>
      <c r="R31" s="133" t="s">
        <v>55</v>
      </c>
      <c r="S31" s="133">
        <v>1</v>
      </c>
      <c r="T31" s="133" t="str">
        <f t="shared" si="4"/>
        <v>n.a.</v>
      </c>
      <c r="U31" s="106">
        <f t="shared" ref="U31" si="13">IF(AND(P31=0,SUM(Q31:T31)&gt;0),"ERROR",IF(P31="n.a.","n.a.",IF(P31=0,0,IF(COUNTIF(Q31:T31,"n.a.")=4,"n.a.",IF(COUNTIF(Q31:T31,1)=4,1,0.5+(((COUNTIF(Q31:T31,"1"))/(4-COUNTIF(Q31:T31,"n.a.")))*0.5))))))</f>
        <v>1</v>
      </c>
      <c r="V31" s="107">
        <f t="shared" si="11"/>
        <v>1</v>
      </c>
      <c r="W31" s="65" t="s">
        <v>488</v>
      </c>
      <c r="X31" s="67" t="s">
        <v>511</v>
      </c>
      <c r="Y31" s="108">
        <f>IF(V31&lt;&gt;"",V31-K31,"")</f>
        <v>1</v>
      </c>
      <c r="Z31" s="109">
        <f t="shared" si="7"/>
        <v>1</v>
      </c>
      <c r="AA31" s="109">
        <f t="shared" si="8"/>
        <v>0</v>
      </c>
    </row>
    <row r="32" spans="1:27" ht="40" customHeight="1" x14ac:dyDescent="0.35">
      <c r="A32" s="94">
        <v>16</v>
      </c>
      <c r="B32" s="95" t="s">
        <v>328</v>
      </c>
      <c r="C32" s="223"/>
      <c r="D32" s="235"/>
      <c r="E32" s="97">
        <v>0</v>
      </c>
      <c r="F32" s="98" t="s">
        <v>55</v>
      </c>
      <c r="G32" s="98" t="s">
        <v>55</v>
      </c>
      <c r="H32" s="98">
        <v>0</v>
      </c>
      <c r="I32" s="98" t="s">
        <v>55</v>
      </c>
      <c r="J32" s="99">
        <v>0</v>
      </c>
      <c r="K32" s="100">
        <v>0</v>
      </c>
      <c r="L32" s="131"/>
      <c r="M32" s="102" t="s">
        <v>419</v>
      </c>
      <c r="N32" s="103" t="s">
        <v>70</v>
      </c>
      <c r="O32" s="167"/>
      <c r="P32" s="105">
        <f t="shared" si="9"/>
        <v>0</v>
      </c>
      <c r="Q32" s="133" t="str">
        <f t="shared" si="1"/>
        <v>n.a.</v>
      </c>
      <c r="R32" s="133" t="str">
        <f t="shared" si="2"/>
        <v>n.a.</v>
      </c>
      <c r="S32" s="133">
        <f t="shared" si="3"/>
        <v>0</v>
      </c>
      <c r="T32" s="133" t="str">
        <f t="shared" si="4"/>
        <v>n.a.</v>
      </c>
      <c r="U32" s="106">
        <f t="shared" si="10"/>
        <v>0</v>
      </c>
      <c r="V32" s="107">
        <f t="shared" si="11"/>
        <v>0</v>
      </c>
      <c r="X32" s="65" t="s">
        <v>502</v>
      </c>
      <c r="Y32" s="108">
        <f>IF(V32&lt;&gt;"",V32-K32,"")</f>
        <v>0</v>
      </c>
      <c r="Z32" s="109">
        <f>IF(Y32&lt;&gt;"",IF(Y32&gt;0,1,0),"")</f>
        <v>0</v>
      </c>
      <c r="AA32" s="109">
        <f>IF(Y32&lt;&gt;"",IF(Y32&lt;0,1,0),"")</f>
        <v>0</v>
      </c>
    </row>
    <row r="33" spans="1:27" ht="40" customHeight="1" x14ac:dyDescent="0.35">
      <c r="A33" s="94">
        <v>17</v>
      </c>
      <c r="B33" s="95" t="s">
        <v>329</v>
      </c>
      <c r="C33" s="223"/>
      <c r="D33" s="235"/>
      <c r="E33" s="97">
        <v>0</v>
      </c>
      <c r="F33" s="98" t="s">
        <v>55</v>
      </c>
      <c r="G33" s="98" t="s">
        <v>55</v>
      </c>
      <c r="H33" s="98">
        <v>0</v>
      </c>
      <c r="I33" s="98" t="s">
        <v>55</v>
      </c>
      <c r="J33" s="99">
        <v>0</v>
      </c>
      <c r="K33" s="100">
        <v>0</v>
      </c>
      <c r="L33" s="131"/>
      <c r="M33" s="102" t="s">
        <v>419</v>
      </c>
      <c r="N33" s="103" t="s">
        <v>70</v>
      </c>
      <c r="O33" s="167"/>
      <c r="P33" s="105">
        <f t="shared" si="9"/>
        <v>0</v>
      </c>
      <c r="Q33" s="133" t="str">
        <f t="shared" si="1"/>
        <v>n.a.</v>
      </c>
      <c r="R33" s="133" t="str">
        <f t="shared" si="2"/>
        <v>n.a.</v>
      </c>
      <c r="S33" s="133">
        <f t="shared" si="3"/>
        <v>0</v>
      </c>
      <c r="T33" s="133" t="str">
        <f t="shared" si="4"/>
        <v>n.a.</v>
      </c>
      <c r="U33" s="106">
        <f t="shared" si="10"/>
        <v>0</v>
      </c>
      <c r="V33" s="107">
        <f t="shared" si="11"/>
        <v>0</v>
      </c>
      <c r="X33" s="65" t="s">
        <v>502</v>
      </c>
      <c r="Y33" s="108">
        <f>IF(V33&lt;&gt;"",V33-K33,"")</f>
        <v>0</v>
      </c>
      <c r="Z33" s="109">
        <f t="shared" si="7"/>
        <v>0</v>
      </c>
      <c r="AA33" s="109">
        <f t="shared" si="8"/>
        <v>0</v>
      </c>
    </row>
    <row r="34" spans="1:27" ht="40" customHeight="1" x14ac:dyDescent="0.35">
      <c r="A34" s="94">
        <v>18</v>
      </c>
      <c r="B34" s="95" t="s">
        <v>280</v>
      </c>
      <c r="C34" s="223"/>
      <c r="D34" s="235">
        <v>0</v>
      </c>
      <c r="E34" s="97">
        <v>0</v>
      </c>
      <c r="F34" s="98" t="s">
        <v>55</v>
      </c>
      <c r="G34" s="98" t="s">
        <v>55</v>
      </c>
      <c r="H34" s="98">
        <v>0</v>
      </c>
      <c r="I34" s="98" t="s">
        <v>55</v>
      </c>
      <c r="J34" s="99">
        <v>0</v>
      </c>
      <c r="K34" s="100">
        <v>0</v>
      </c>
      <c r="L34" s="131"/>
      <c r="M34" s="102" t="s">
        <v>419</v>
      </c>
      <c r="N34" s="103" t="s">
        <v>70</v>
      </c>
      <c r="O34" s="167">
        <f>IF(UN_GlobalCompact="yes",1,0)</f>
        <v>1</v>
      </c>
      <c r="P34" s="105">
        <f t="shared" si="9"/>
        <v>1</v>
      </c>
      <c r="Q34" s="133" t="str">
        <f t="shared" si="1"/>
        <v>n.a.</v>
      </c>
      <c r="R34" s="133" t="str">
        <f t="shared" si="2"/>
        <v>n.a.</v>
      </c>
      <c r="S34" s="133">
        <v>1</v>
      </c>
      <c r="T34" s="133" t="str">
        <f t="shared" si="4"/>
        <v>n.a.</v>
      </c>
      <c r="U34" s="106">
        <f t="shared" si="10"/>
        <v>1</v>
      </c>
      <c r="V34" s="107">
        <f t="shared" si="11"/>
        <v>1</v>
      </c>
      <c r="W34" s="65" t="s">
        <v>488</v>
      </c>
      <c r="X34" s="67" t="s">
        <v>494</v>
      </c>
      <c r="Y34" s="108">
        <f>IF(V34&lt;&gt;"",V34-K34,"")</f>
        <v>1</v>
      </c>
      <c r="Z34" s="109">
        <f t="shared" si="7"/>
        <v>1</v>
      </c>
      <c r="AA34" s="109">
        <f t="shared" si="8"/>
        <v>0</v>
      </c>
    </row>
    <row r="35" spans="1:27" ht="40" customHeight="1" x14ac:dyDescent="0.35">
      <c r="A35" s="94">
        <v>19</v>
      </c>
      <c r="B35" s="95" t="s">
        <v>281</v>
      </c>
      <c r="C35" s="223"/>
      <c r="D35" s="235"/>
      <c r="E35" s="97">
        <v>0</v>
      </c>
      <c r="F35" s="98" t="s">
        <v>55</v>
      </c>
      <c r="G35" s="98" t="s">
        <v>55</v>
      </c>
      <c r="H35" s="98">
        <v>0</v>
      </c>
      <c r="I35" s="98" t="s">
        <v>55</v>
      </c>
      <c r="J35" s="99">
        <v>0</v>
      </c>
      <c r="K35" s="100">
        <v>0</v>
      </c>
      <c r="L35" s="131"/>
      <c r="M35" s="102" t="s">
        <v>419</v>
      </c>
      <c r="N35" s="132" t="s">
        <v>75</v>
      </c>
      <c r="O35" s="167"/>
      <c r="P35" s="105">
        <v>0</v>
      </c>
      <c r="Q35" s="133" t="str">
        <f t="shared" si="1"/>
        <v>n.a.</v>
      </c>
      <c r="R35" s="133" t="str">
        <f t="shared" si="2"/>
        <v>n.a.</v>
      </c>
      <c r="S35" s="133">
        <f t="shared" si="3"/>
        <v>0</v>
      </c>
      <c r="T35" s="133" t="str">
        <f t="shared" si="4"/>
        <v>n.a.</v>
      </c>
      <c r="U35" s="106">
        <f t="shared" si="10"/>
        <v>0</v>
      </c>
      <c r="V35" s="107">
        <f t="shared" si="11"/>
        <v>0</v>
      </c>
      <c r="W35" s="65" t="s">
        <v>488</v>
      </c>
      <c r="X35" s="65" t="s">
        <v>563</v>
      </c>
      <c r="Y35" s="108">
        <f>IF(V35&lt;&gt;"",V35-K35,"")</f>
        <v>0</v>
      </c>
      <c r="Z35" s="109">
        <f t="shared" si="7"/>
        <v>0</v>
      </c>
      <c r="AA35" s="109">
        <f t="shared" si="8"/>
        <v>0</v>
      </c>
    </row>
    <row r="36" spans="1:27" ht="40" customHeight="1" x14ac:dyDescent="0.35">
      <c r="A36" s="94">
        <v>20</v>
      </c>
      <c r="B36" s="95" t="s">
        <v>282</v>
      </c>
      <c r="C36" s="223"/>
      <c r="D36" s="235">
        <v>0</v>
      </c>
      <c r="E36" s="97">
        <v>0</v>
      </c>
      <c r="F36" s="98" t="s">
        <v>55</v>
      </c>
      <c r="G36" s="98" t="s">
        <v>55</v>
      </c>
      <c r="H36" s="98">
        <v>0</v>
      </c>
      <c r="I36" s="98" t="s">
        <v>55</v>
      </c>
      <c r="J36" s="99">
        <v>0</v>
      </c>
      <c r="K36" s="100">
        <v>0</v>
      </c>
      <c r="L36" s="131"/>
      <c r="M36" s="102" t="s">
        <v>419</v>
      </c>
      <c r="N36" s="103" t="s">
        <v>70</v>
      </c>
      <c r="O36" s="167">
        <f>IF(OECD_GuidelinesforMNEs="yes",1,0)</f>
        <v>0</v>
      </c>
      <c r="P36" s="105">
        <f t="shared" si="9"/>
        <v>0</v>
      </c>
      <c r="Q36" s="133" t="str">
        <f t="shared" si="1"/>
        <v>n.a.</v>
      </c>
      <c r="R36" s="133" t="str">
        <f t="shared" si="2"/>
        <v>n.a.</v>
      </c>
      <c r="S36" s="133">
        <f t="shared" si="3"/>
        <v>0</v>
      </c>
      <c r="T36" s="133" t="str">
        <f t="shared" si="4"/>
        <v>n.a.</v>
      </c>
      <c r="U36" s="106">
        <f t="shared" si="10"/>
        <v>0</v>
      </c>
      <c r="V36" s="107">
        <f t="shared" si="11"/>
        <v>0</v>
      </c>
      <c r="X36" s="65" t="s">
        <v>502</v>
      </c>
      <c r="Y36" s="108">
        <f>IF(V36&lt;&gt;"",V36-K36,"")</f>
        <v>0</v>
      </c>
      <c r="Z36" s="109">
        <f t="shared" si="7"/>
        <v>0</v>
      </c>
      <c r="AA36" s="109">
        <f t="shared" si="8"/>
        <v>0</v>
      </c>
    </row>
    <row r="37" spans="1:27" ht="40" customHeight="1" x14ac:dyDescent="0.35">
      <c r="A37" s="94">
        <v>21</v>
      </c>
      <c r="B37" s="95" t="s">
        <v>294</v>
      </c>
      <c r="C37" s="223"/>
      <c r="D37" s="235"/>
      <c r="E37" s="97">
        <v>0</v>
      </c>
      <c r="F37" s="98" t="s">
        <v>55</v>
      </c>
      <c r="G37" s="98" t="s">
        <v>55</v>
      </c>
      <c r="H37" s="98">
        <v>0</v>
      </c>
      <c r="I37" s="98" t="s">
        <v>55</v>
      </c>
      <c r="J37" s="99">
        <v>0</v>
      </c>
      <c r="K37" s="100">
        <v>0</v>
      </c>
      <c r="L37" s="131"/>
      <c r="M37" s="102" t="s">
        <v>419</v>
      </c>
      <c r="N37" s="103" t="s">
        <v>70</v>
      </c>
      <c r="O37" s="167"/>
      <c r="P37" s="105">
        <f t="shared" si="9"/>
        <v>0</v>
      </c>
      <c r="Q37" s="133" t="str">
        <f t="shared" si="1"/>
        <v>n.a.</v>
      </c>
      <c r="R37" s="133" t="str">
        <f t="shared" si="2"/>
        <v>n.a.</v>
      </c>
      <c r="S37" s="133">
        <f t="shared" si="3"/>
        <v>0</v>
      </c>
      <c r="T37" s="133" t="str">
        <f t="shared" si="4"/>
        <v>n.a.</v>
      </c>
      <c r="U37" s="106">
        <f t="shared" si="10"/>
        <v>0</v>
      </c>
      <c r="V37" s="107">
        <f t="shared" si="11"/>
        <v>0</v>
      </c>
      <c r="X37" s="65" t="s">
        <v>502</v>
      </c>
      <c r="Y37" s="108">
        <f>IF(V37&lt;&gt;"",V37-K37,"")</f>
        <v>0</v>
      </c>
      <c r="Z37" s="109">
        <f t="shared" si="7"/>
        <v>0</v>
      </c>
      <c r="AA37" s="109">
        <f t="shared" si="8"/>
        <v>0</v>
      </c>
    </row>
    <row r="38" spans="1:27" s="174" customFormat="1" ht="40" customHeight="1" x14ac:dyDescent="0.35">
      <c r="A38" s="175" t="s">
        <v>8</v>
      </c>
      <c r="B38" s="176"/>
      <c r="C38" s="176"/>
      <c r="D38" s="237"/>
      <c r="E38" s="179">
        <f>AVERAGE(E4:E37)*10</f>
        <v>0</v>
      </c>
      <c r="F38" s="179"/>
      <c r="G38" s="179"/>
      <c r="H38" s="179"/>
      <c r="I38" s="179"/>
      <c r="J38" s="180" t="str">
        <f>IFERROR(K38/E38,"")</f>
        <v/>
      </c>
      <c r="K38" s="181">
        <f>AVERAGE(K4:K37)*10</f>
        <v>0</v>
      </c>
      <c r="L38" s="182"/>
      <c r="M38" s="183"/>
      <c r="N38" s="184"/>
      <c r="O38" s="185"/>
      <c r="P38" s="186">
        <f>AVERAGE(P4:P37)*10</f>
        <v>1.9047619047619047</v>
      </c>
      <c r="Q38" s="187"/>
      <c r="R38" s="187"/>
      <c r="S38" s="187"/>
      <c r="T38" s="187"/>
      <c r="U38" s="188">
        <f>IFERROR(V38/P38,"")</f>
        <v>1</v>
      </c>
      <c r="V38" s="189">
        <f>AVERAGE(V4:V37)*10</f>
        <v>1.9047619047619047</v>
      </c>
      <c r="W38" s="190"/>
      <c r="X38" s="190"/>
      <c r="Y38" s="191">
        <f>V38-K38</f>
        <v>1.9047619047619047</v>
      </c>
      <c r="Z38" s="192">
        <f>SUM(Z4:Z37)</f>
        <v>4</v>
      </c>
      <c r="AA38" s="192">
        <f>SUM(AA4:AA37)</f>
        <v>0</v>
      </c>
    </row>
    <row r="39" spans="1:27" x14ac:dyDescent="0.35">
      <c r="A39" s="193" t="s">
        <v>123</v>
      </c>
      <c r="B39" s="194"/>
      <c r="C39" s="194"/>
      <c r="D39" s="238"/>
      <c r="E39" s="197">
        <f>E38/10</f>
        <v>0</v>
      </c>
      <c r="F39" s="197"/>
      <c r="G39" s="197"/>
      <c r="H39" s="197"/>
      <c r="I39" s="197"/>
      <c r="J39" s="197"/>
      <c r="K39" s="198">
        <f>K38/10</f>
        <v>0</v>
      </c>
      <c r="L39" s="199"/>
      <c r="M39" s="199"/>
      <c r="N39" s="200"/>
      <c r="O39" s="201"/>
      <c r="P39" s="202">
        <f>P38/10</f>
        <v>0.19047619047619047</v>
      </c>
      <c r="Q39" s="203"/>
      <c r="R39" s="203"/>
      <c r="S39" s="203"/>
      <c r="T39" s="203"/>
      <c r="U39" s="204"/>
      <c r="V39" s="205">
        <f>V38/10</f>
        <v>0.19047619047619047</v>
      </c>
      <c r="W39" s="206"/>
      <c r="X39" s="206"/>
      <c r="Y39" s="207"/>
      <c r="Z39" s="208"/>
      <c r="AA39" s="208"/>
    </row>
    <row r="41" spans="1:27" x14ac:dyDescent="0.35">
      <c r="N41" s="210" t="s">
        <v>124</v>
      </c>
    </row>
    <row r="42" spans="1:27" x14ac:dyDescent="0.35">
      <c r="N42" s="209" t="s">
        <v>87</v>
      </c>
      <c r="O42" s="65" t="s">
        <v>125</v>
      </c>
    </row>
    <row r="43" spans="1:27" x14ac:dyDescent="0.35">
      <c r="N43" s="209" t="s">
        <v>70</v>
      </c>
      <c r="O43" s="65" t="s">
        <v>126</v>
      </c>
    </row>
    <row r="44" spans="1:27" x14ac:dyDescent="0.35">
      <c r="N44" s="209" t="s">
        <v>75</v>
      </c>
      <c r="O44" s="65" t="s">
        <v>127</v>
      </c>
    </row>
    <row r="45" spans="1:27" x14ac:dyDescent="0.35">
      <c r="N45" s="209" t="s">
        <v>108</v>
      </c>
      <c r="O45" s="65" t="s">
        <v>128</v>
      </c>
    </row>
    <row r="46" spans="1:27" x14ac:dyDescent="0.35">
      <c r="N46" s="209" t="s">
        <v>72</v>
      </c>
      <c r="O46" s="65" t="s">
        <v>129</v>
      </c>
    </row>
  </sheetData>
  <dataValidations count="1">
    <dataValidation type="list" allowBlank="1" showDropDown="1" showErrorMessage="1" error="Please insert 0, 1 or n.a.!" sqref="Q4:T37" xr:uid="{005900C3-005D-4D2C-B5B6-007800A30089}"/>
  </dataValidations>
  <pageMargins left="0.70078740157480324" right="0.70078740157480324" top="0.75196850393700787" bottom="0.75196850393700787" header="0.3" footer="0.3"/>
  <pageSetup paperSize="9" firstPageNumber="4294967295"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1D4D60"/>
  </sheetPr>
  <dimension ref="A1:AA42"/>
  <sheetViews>
    <sheetView zoomScale="85" workbookViewId="0">
      <pane xSplit="2" ySplit="2" topLeftCell="S18" activePane="bottomRight" state="frozen"/>
      <selection activeCell="B2" sqref="B2"/>
      <selection pane="topRight"/>
      <selection pane="bottomLeft"/>
      <selection pane="bottomRight" activeCell="AB1" activeCellId="3" sqref="Y1:Y1048576 Z1:Z1048576 AA1:AA1048576 AB1:AB1048576"/>
    </sheetView>
  </sheetViews>
  <sheetFormatPr defaultColWidth="9.1796875" defaultRowHeight="13" x14ac:dyDescent="0.35"/>
  <cols>
    <col min="1" max="1" width="4.6328125" style="66" customWidth="1"/>
    <col min="2" max="2" width="62.1796875" style="67" customWidth="1"/>
    <col min="3" max="3" width="17.6328125" style="67" customWidth="1"/>
    <col min="4" max="11" width="5.6328125" style="65" customWidth="1"/>
    <col min="12" max="13" width="20.6328125" style="65" customWidth="1"/>
    <col min="14" max="14" width="17.1796875" style="65" customWidth="1"/>
    <col min="15" max="20" width="5.6328125" style="65" customWidth="1"/>
    <col min="21" max="21" width="5.453125" style="65" customWidth="1"/>
    <col min="22" max="22" width="7.45312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330</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105</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24" customHeight="1" x14ac:dyDescent="0.35">
      <c r="A4" s="94"/>
      <c r="B4" s="95" t="s">
        <v>207</v>
      </c>
      <c r="C4" s="223"/>
      <c r="D4" s="250">
        <v>0</v>
      </c>
      <c r="E4" s="137">
        <v>0</v>
      </c>
      <c r="F4" s="138" t="s">
        <v>55</v>
      </c>
      <c r="G4" s="138" t="s">
        <v>55</v>
      </c>
      <c r="H4" s="138">
        <v>0</v>
      </c>
      <c r="I4" s="138" t="s">
        <v>55</v>
      </c>
      <c r="J4" s="139">
        <v>0</v>
      </c>
      <c r="K4" s="140">
        <v>0</v>
      </c>
      <c r="L4" s="255"/>
      <c r="M4" s="251" t="s">
        <v>450</v>
      </c>
      <c r="N4" s="252" t="s">
        <v>72</v>
      </c>
      <c r="O4" s="167"/>
      <c r="P4" s="111"/>
      <c r="Q4" s="141"/>
      <c r="R4" s="141"/>
      <c r="S4" s="141"/>
      <c r="T4" s="141"/>
      <c r="U4" s="106"/>
      <c r="V4" s="107"/>
      <c r="W4" s="103"/>
      <c r="X4" s="103"/>
      <c r="Y4" s="108"/>
      <c r="Z4" s="109"/>
      <c r="AA4" s="109"/>
    </row>
    <row r="5" spans="1:27" ht="27.75" customHeight="1" x14ac:dyDescent="0.35">
      <c r="A5" s="94"/>
      <c r="B5" s="95" t="s">
        <v>208</v>
      </c>
      <c r="C5" s="223"/>
      <c r="D5" s="250">
        <v>0</v>
      </c>
      <c r="E5" s="137">
        <v>0</v>
      </c>
      <c r="F5" s="138" t="s">
        <v>55</v>
      </c>
      <c r="G5" s="138" t="s">
        <v>55</v>
      </c>
      <c r="H5" s="138">
        <v>0</v>
      </c>
      <c r="I5" s="138" t="s">
        <v>55</v>
      </c>
      <c r="J5" s="139">
        <v>0</v>
      </c>
      <c r="K5" s="140">
        <v>0</v>
      </c>
      <c r="L5" s="255"/>
      <c r="M5" s="251" t="s">
        <v>451</v>
      </c>
      <c r="N5" s="252" t="s">
        <v>72</v>
      </c>
      <c r="O5" s="167"/>
      <c r="P5" s="111"/>
      <c r="Q5" s="141"/>
      <c r="R5" s="141"/>
      <c r="S5" s="141"/>
      <c r="T5" s="141"/>
      <c r="U5" s="106"/>
      <c r="V5" s="107"/>
      <c r="W5" s="103"/>
      <c r="X5" s="103"/>
      <c r="Y5" s="108"/>
      <c r="Z5" s="109"/>
      <c r="AA5" s="109"/>
    </row>
    <row r="6" spans="1:27" ht="21.75" customHeight="1" x14ac:dyDescent="0.35">
      <c r="A6" s="94"/>
      <c r="B6" s="95" t="s">
        <v>209</v>
      </c>
      <c r="C6" s="223"/>
      <c r="D6" s="250">
        <v>0</v>
      </c>
      <c r="E6" s="137">
        <v>0</v>
      </c>
      <c r="F6" s="138" t="s">
        <v>55</v>
      </c>
      <c r="G6" s="138" t="s">
        <v>55</v>
      </c>
      <c r="H6" s="138">
        <v>0</v>
      </c>
      <c r="I6" s="138" t="s">
        <v>55</v>
      </c>
      <c r="J6" s="139">
        <v>0</v>
      </c>
      <c r="K6" s="140">
        <v>0</v>
      </c>
      <c r="L6" s="168"/>
      <c r="M6" s="251" t="s">
        <v>452</v>
      </c>
      <c r="N6" s="252" t="s">
        <v>72</v>
      </c>
      <c r="O6" s="167"/>
      <c r="P6" s="111"/>
      <c r="Q6" s="141"/>
      <c r="R6" s="141"/>
      <c r="S6" s="141"/>
      <c r="T6" s="141"/>
      <c r="U6" s="106"/>
      <c r="V6" s="107"/>
      <c r="W6" s="103"/>
      <c r="X6" s="103"/>
      <c r="Y6" s="108"/>
      <c r="Z6" s="109"/>
      <c r="AA6" s="109"/>
    </row>
    <row r="7" spans="1:27" ht="40" customHeight="1" x14ac:dyDescent="0.35">
      <c r="A7" s="94">
        <v>1</v>
      </c>
      <c r="B7" s="95" t="s">
        <v>331</v>
      </c>
      <c r="C7" s="223"/>
      <c r="D7" s="235">
        <v>0</v>
      </c>
      <c r="E7" s="97">
        <v>0</v>
      </c>
      <c r="F7" s="98" t="s">
        <v>55</v>
      </c>
      <c r="G7" s="98" t="s">
        <v>55</v>
      </c>
      <c r="H7" s="98">
        <v>0</v>
      </c>
      <c r="I7" s="98" t="s">
        <v>55</v>
      </c>
      <c r="J7" s="99">
        <v>0</v>
      </c>
      <c r="K7" s="100">
        <v>0</v>
      </c>
      <c r="L7" s="131"/>
      <c r="M7" s="102" t="s">
        <v>419</v>
      </c>
      <c r="N7" s="103" t="s">
        <v>70</v>
      </c>
      <c r="O7" s="167">
        <f>IF(IFC_PerformanceStandards="yes",1,(IF(IFC_EnvironmentalHealthandSafetyGuidelines="yes",1,0)))</f>
        <v>0</v>
      </c>
      <c r="P7" s="105">
        <v>1</v>
      </c>
      <c r="Q7" s="133" t="str">
        <f t="shared" ref="Q7:Q33" si="0">IF(REL_Corpcredits="no","n.a.",0)</f>
        <v>n.a.</v>
      </c>
      <c r="R7" s="133" t="str">
        <f t="shared" ref="R7:R33" si="1">IF(REL_Projectfin="no","n.a.",0)</f>
        <v>n.a.</v>
      </c>
      <c r="S7" s="133">
        <f t="shared" ref="S7:S33" si="2">IF(REL_Proprietaryassets="no","n.a.",0)</f>
        <v>0</v>
      </c>
      <c r="T7" s="133" t="str">
        <f t="shared" ref="T7:T33" si="3">IF(REL_Assetmanagement="no","n.a.",0)</f>
        <v>n.a.</v>
      </c>
      <c r="U7" s="106">
        <f t="shared" ref="U7:U17" si="4">IF(AND(P7=0,SUM(Q7:T7)&gt;0),"ERROR",IF(P7="n.a.","n.a.",IF(P7=0,0,IF(COUNTIF(Q7:T7,"n.a.")=4,"n.a.",IF(COUNTIF(Q7:T7,1)=4,1,0.5+(((COUNTIF(Q7:T7,"1"))/(4-COUNTIF(Q7:T7,"n.a.")))*0.5))))))</f>
        <v>0.5</v>
      </c>
      <c r="V7" s="107">
        <f t="shared" ref="V7:V17" si="5">IF(U7="n.a.",P7,P7*U7)</f>
        <v>0.5</v>
      </c>
      <c r="W7" s="271" t="s">
        <v>510</v>
      </c>
      <c r="X7" s="67" t="s">
        <v>578</v>
      </c>
      <c r="Y7" s="108">
        <f>IF(V7&lt;&gt;"",V7-K7,"")</f>
        <v>0.5</v>
      </c>
      <c r="Z7" s="109">
        <f t="shared" ref="Z7:Z33" si="6">IF(Y7&lt;&gt;"",IF(Y7&gt;0,1,0),"")</f>
        <v>1</v>
      </c>
      <c r="AA7" s="109">
        <f t="shared" ref="AA7:AA33" si="7">IF(Y7&lt;&gt;"",IF(Y7&lt;0,1,0),"")</f>
        <v>0</v>
      </c>
    </row>
    <row r="8" spans="1:27" ht="31.5" customHeight="1" x14ac:dyDescent="0.35">
      <c r="A8" s="258"/>
      <c r="B8" s="135" t="s">
        <v>309</v>
      </c>
      <c r="C8" s="249"/>
      <c r="D8" s="250"/>
      <c r="E8" s="137">
        <v>0</v>
      </c>
      <c r="F8" s="138" t="s">
        <v>55</v>
      </c>
      <c r="G8" s="138" t="s">
        <v>55</v>
      </c>
      <c r="H8" s="138">
        <v>0</v>
      </c>
      <c r="I8" s="138" t="s">
        <v>55</v>
      </c>
      <c r="J8" s="139">
        <v>0</v>
      </c>
      <c r="K8" s="140">
        <v>0</v>
      </c>
      <c r="L8" s="168"/>
      <c r="M8" s="251" t="s">
        <v>466</v>
      </c>
      <c r="N8" s="252" t="s">
        <v>72</v>
      </c>
      <c r="O8" s="167"/>
      <c r="P8" s="111"/>
      <c r="Q8" s="141"/>
      <c r="R8" s="141"/>
      <c r="S8" s="141"/>
      <c r="T8" s="141"/>
      <c r="U8" s="106"/>
      <c r="V8" s="107"/>
      <c r="W8" s="103"/>
      <c r="X8" s="103"/>
      <c r="Y8" s="108"/>
      <c r="Z8" s="109"/>
      <c r="AA8" s="109"/>
    </row>
    <row r="9" spans="1:27" ht="40" customHeight="1" x14ac:dyDescent="0.35">
      <c r="A9" s="94">
        <v>2</v>
      </c>
      <c r="B9" s="95" t="s">
        <v>332</v>
      </c>
      <c r="C9" s="223"/>
      <c r="D9" s="235">
        <v>0</v>
      </c>
      <c r="E9" s="97">
        <v>0</v>
      </c>
      <c r="F9" s="98" t="s">
        <v>55</v>
      </c>
      <c r="G9" s="98" t="s">
        <v>55</v>
      </c>
      <c r="H9" s="98">
        <v>0</v>
      </c>
      <c r="I9" s="98" t="s">
        <v>55</v>
      </c>
      <c r="J9" s="99">
        <v>0</v>
      </c>
      <c r="K9" s="100">
        <v>0</v>
      </c>
      <c r="L9" s="131"/>
      <c r="M9" s="102" t="s">
        <v>419</v>
      </c>
      <c r="N9" s="103" t="s">
        <v>70</v>
      </c>
      <c r="O9" s="167">
        <f>IF(IFC_PerformanceStandards="yes",1,0)</f>
        <v>0</v>
      </c>
      <c r="P9" s="105">
        <v>1</v>
      </c>
      <c r="Q9" s="133" t="str">
        <f t="shared" si="0"/>
        <v>n.a.</v>
      </c>
      <c r="R9" s="133" t="str">
        <f t="shared" si="1"/>
        <v>n.a.</v>
      </c>
      <c r="S9" s="133">
        <f t="shared" si="2"/>
        <v>0</v>
      </c>
      <c r="T9" s="133" t="str">
        <f t="shared" si="3"/>
        <v>n.a.</v>
      </c>
      <c r="U9" s="106">
        <f t="shared" si="4"/>
        <v>0.5</v>
      </c>
      <c r="V9" s="107">
        <f t="shared" si="5"/>
        <v>0.5</v>
      </c>
      <c r="W9" s="271" t="s">
        <v>510</v>
      </c>
      <c r="X9" s="67" t="s">
        <v>578</v>
      </c>
      <c r="Y9" s="108">
        <f>IF(V9&lt;&gt;"",V9-K9,"")</f>
        <v>0.5</v>
      </c>
      <c r="Z9" s="109">
        <f t="shared" si="6"/>
        <v>1</v>
      </c>
      <c r="AA9" s="109">
        <f t="shared" si="7"/>
        <v>0</v>
      </c>
    </row>
    <row r="10" spans="1:27" ht="17.25" customHeight="1" x14ac:dyDescent="0.35">
      <c r="A10" s="94"/>
      <c r="B10" s="135" t="s">
        <v>333</v>
      </c>
      <c r="C10" s="249"/>
      <c r="D10" s="250">
        <v>0</v>
      </c>
      <c r="E10" s="137">
        <v>0</v>
      </c>
      <c r="F10" s="138" t="s">
        <v>55</v>
      </c>
      <c r="G10" s="138" t="s">
        <v>55</v>
      </c>
      <c r="H10" s="138">
        <v>0</v>
      </c>
      <c r="I10" s="138" t="s">
        <v>55</v>
      </c>
      <c r="J10" s="139">
        <v>0</v>
      </c>
      <c r="K10" s="140">
        <v>0</v>
      </c>
      <c r="L10" s="168"/>
      <c r="M10" s="251" t="s">
        <v>419</v>
      </c>
      <c r="N10" s="252" t="s">
        <v>72</v>
      </c>
      <c r="O10" s="167"/>
      <c r="P10" s="111"/>
      <c r="Q10" s="141"/>
      <c r="R10" s="141"/>
      <c r="S10" s="141"/>
      <c r="T10" s="141"/>
      <c r="U10" s="106"/>
      <c r="V10" s="107"/>
      <c r="W10" s="103"/>
      <c r="X10" s="103"/>
      <c r="Y10" s="108"/>
      <c r="Z10" s="109"/>
      <c r="AA10" s="109"/>
    </row>
    <row r="11" spans="1:27" ht="26" x14ac:dyDescent="0.35">
      <c r="A11" s="94"/>
      <c r="B11" s="135" t="s">
        <v>218</v>
      </c>
      <c r="C11" s="249"/>
      <c r="D11" s="250"/>
      <c r="E11" s="137">
        <v>0</v>
      </c>
      <c r="F11" s="138" t="s">
        <v>55</v>
      </c>
      <c r="G11" s="138" t="s">
        <v>55</v>
      </c>
      <c r="H11" s="138">
        <v>0</v>
      </c>
      <c r="I11" s="138" t="s">
        <v>55</v>
      </c>
      <c r="J11" s="139">
        <v>0</v>
      </c>
      <c r="K11" s="140">
        <v>0</v>
      </c>
      <c r="L11" s="168"/>
      <c r="M11" s="251" t="s">
        <v>460</v>
      </c>
      <c r="N11" s="252" t="s">
        <v>72</v>
      </c>
      <c r="O11" s="167"/>
      <c r="P11" s="111"/>
      <c r="Q11" s="141"/>
      <c r="R11" s="141"/>
      <c r="S11" s="141"/>
      <c r="T11" s="141"/>
      <c r="U11" s="106"/>
      <c r="V11" s="107"/>
      <c r="W11" s="103"/>
      <c r="X11" s="103"/>
      <c r="Y11" s="108"/>
      <c r="Z11" s="109"/>
      <c r="AA11" s="109"/>
    </row>
    <row r="12" spans="1:27" ht="20.25" customHeight="1" x14ac:dyDescent="0.35">
      <c r="A12" s="94"/>
      <c r="B12" s="135" t="s">
        <v>219</v>
      </c>
      <c r="C12" s="249"/>
      <c r="D12" s="250"/>
      <c r="E12" s="137">
        <v>0</v>
      </c>
      <c r="F12" s="138" t="s">
        <v>55</v>
      </c>
      <c r="G12" s="138" t="s">
        <v>55</v>
      </c>
      <c r="H12" s="138">
        <v>0</v>
      </c>
      <c r="I12" s="138" t="s">
        <v>55</v>
      </c>
      <c r="J12" s="139">
        <v>0</v>
      </c>
      <c r="K12" s="140">
        <v>0</v>
      </c>
      <c r="L12" s="168"/>
      <c r="M12" s="251" t="s">
        <v>458</v>
      </c>
      <c r="N12" s="252" t="s">
        <v>72</v>
      </c>
      <c r="O12" s="167"/>
      <c r="P12" s="111"/>
      <c r="Q12" s="141"/>
      <c r="R12" s="141"/>
      <c r="S12" s="141"/>
      <c r="T12" s="141"/>
      <c r="U12" s="106"/>
      <c r="V12" s="107"/>
      <c r="W12" s="103"/>
      <c r="X12" s="103"/>
      <c r="Y12" s="108"/>
      <c r="Z12" s="109"/>
      <c r="AA12" s="109"/>
    </row>
    <row r="13" spans="1:27" ht="40" customHeight="1" x14ac:dyDescent="0.35">
      <c r="A13" s="94">
        <v>3</v>
      </c>
      <c r="B13" s="95" t="s">
        <v>334</v>
      </c>
      <c r="C13" s="223"/>
      <c r="D13" s="235">
        <v>0</v>
      </c>
      <c r="E13" s="97">
        <v>0</v>
      </c>
      <c r="F13" s="98" t="s">
        <v>55</v>
      </c>
      <c r="G13" s="98" t="s">
        <v>55</v>
      </c>
      <c r="H13" s="98">
        <v>0</v>
      </c>
      <c r="I13" s="98" t="s">
        <v>55</v>
      </c>
      <c r="J13" s="99">
        <v>0</v>
      </c>
      <c r="K13" s="100">
        <v>0</v>
      </c>
      <c r="L13" s="131"/>
      <c r="M13" s="102" t="s">
        <v>419</v>
      </c>
      <c r="N13" s="103" t="s">
        <v>70</v>
      </c>
      <c r="O13" s="167">
        <f>IF(IFC_EnvironmentalHealthandSafetyGuidelines="yes",1,0)</f>
        <v>0</v>
      </c>
      <c r="P13" s="105">
        <v>1</v>
      </c>
      <c r="Q13" s="133" t="str">
        <f t="shared" si="0"/>
        <v>n.a.</v>
      </c>
      <c r="R13" s="133" t="str">
        <f t="shared" si="1"/>
        <v>n.a.</v>
      </c>
      <c r="S13" s="133">
        <f t="shared" si="2"/>
        <v>0</v>
      </c>
      <c r="T13" s="133" t="str">
        <f t="shared" si="3"/>
        <v>n.a.</v>
      </c>
      <c r="U13" s="106">
        <f t="shared" si="4"/>
        <v>0.5</v>
      </c>
      <c r="V13" s="107">
        <f t="shared" si="5"/>
        <v>0.5</v>
      </c>
      <c r="W13" s="271" t="s">
        <v>510</v>
      </c>
      <c r="X13" s="67" t="s">
        <v>578</v>
      </c>
      <c r="Y13" s="108">
        <f>IF(V13&lt;&gt;"",V13-K13,"")</f>
        <v>0.5</v>
      </c>
      <c r="Z13" s="109">
        <f t="shared" si="6"/>
        <v>1</v>
      </c>
      <c r="AA13" s="109">
        <f t="shared" si="7"/>
        <v>0</v>
      </c>
    </row>
    <row r="14" spans="1:27" ht="26" x14ac:dyDescent="0.35">
      <c r="A14" s="94"/>
      <c r="B14" s="135" t="s">
        <v>259</v>
      </c>
      <c r="C14" s="249"/>
      <c r="D14" s="250">
        <v>0</v>
      </c>
      <c r="E14" s="137">
        <v>0</v>
      </c>
      <c r="F14" s="138" t="s">
        <v>55</v>
      </c>
      <c r="G14" s="138" t="s">
        <v>55</v>
      </c>
      <c r="H14" s="138">
        <v>0</v>
      </c>
      <c r="I14" s="138" t="s">
        <v>55</v>
      </c>
      <c r="J14" s="139">
        <v>0</v>
      </c>
      <c r="K14" s="140">
        <v>0</v>
      </c>
      <c r="L14" s="168"/>
      <c r="M14" s="251" t="s">
        <v>461</v>
      </c>
      <c r="N14" s="252" t="s">
        <v>72</v>
      </c>
      <c r="O14" s="167"/>
      <c r="P14" s="111"/>
      <c r="Q14" s="141"/>
      <c r="R14" s="141"/>
      <c r="S14" s="141"/>
      <c r="T14" s="141"/>
      <c r="U14" s="106"/>
      <c r="V14" s="107"/>
      <c r="W14" s="103"/>
      <c r="X14" s="103"/>
      <c r="Y14" s="108"/>
      <c r="Z14" s="109"/>
      <c r="AA14" s="109"/>
    </row>
    <row r="15" spans="1:27" ht="24" customHeight="1" x14ac:dyDescent="0.35">
      <c r="A15" s="94"/>
      <c r="B15" s="135" t="s">
        <v>176</v>
      </c>
      <c r="C15" s="249"/>
      <c r="D15" s="250">
        <v>0</v>
      </c>
      <c r="E15" s="137">
        <v>0</v>
      </c>
      <c r="F15" s="138" t="s">
        <v>55</v>
      </c>
      <c r="G15" s="138" t="s">
        <v>55</v>
      </c>
      <c r="H15" s="138">
        <v>0</v>
      </c>
      <c r="I15" s="138" t="s">
        <v>55</v>
      </c>
      <c r="J15" s="139">
        <v>0</v>
      </c>
      <c r="K15" s="140">
        <v>0</v>
      </c>
      <c r="L15" s="168"/>
      <c r="M15" s="251" t="s">
        <v>448</v>
      </c>
      <c r="N15" s="252" t="s">
        <v>72</v>
      </c>
      <c r="O15" s="167"/>
      <c r="P15" s="111"/>
      <c r="Q15" s="141"/>
      <c r="R15" s="141"/>
      <c r="S15" s="141"/>
      <c r="T15" s="141"/>
      <c r="U15" s="106"/>
      <c r="V15" s="107"/>
      <c r="W15" s="103"/>
      <c r="X15" s="103"/>
      <c r="Y15" s="108"/>
      <c r="Z15" s="109"/>
      <c r="AA15" s="109"/>
    </row>
    <row r="16" spans="1:27" ht="19.5" customHeight="1" x14ac:dyDescent="0.35">
      <c r="A16" s="94"/>
      <c r="B16" s="135" t="s">
        <v>260</v>
      </c>
      <c r="C16" s="249"/>
      <c r="D16" s="250"/>
      <c r="E16" s="137">
        <v>0</v>
      </c>
      <c r="F16" s="138" t="s">
        <v>55</v>
      </c>
      <c r="G16" s="138" t="s">
        <v>55</v>
      </c>
      <c r="H16" s="138">
        <v>0</v>
      </c>
      <c r="I16" s="138" t="s">
        <v>55</v>
      </c>
      <c r="J16" s="139">
        <v>0</v>
      </c>
      <c r="K16" s="140">
        <v>0</v>
      </c>
      <c r="L16" s="168"/>
      <c r="M16" s="251" t="s">
        <v>449</v>
      </c>
      <c r="N16" s="252" t="s">
        <v>72</v>
      </c>
      <c r="O16" s="167"/>
      <c r="P16" s="111"/>
      <c r="Q16" s="141"/>
      <c r="R16" s="141"/>
      <c r="S16" s="141"/>
      <c r="T16" s="141"/>
      <c r="U16" s="106"/>
      <c r="V16" s="107"/>
      <c r="W16" s="103"/>
      <c r="X16" s="103"/>
      <c r="Y16" s="108"/>
      <c r="Z16" s="109"/>
      <c r="AA16" s="109"/>
    </row>
    <row r="17" spans="1:27" ht="40" customHeight="1" x14ac:dyDescent="0.35">
      <c r="A17" s="94">
        <v>4</v>
      </c>
      <c r="B17" s="95" t="s">
        <v>335</v>
      </c>
      <c r="C17" s="223"/>
      <c r="D17" s="235"/>
      <c r="E17" s="97">
        <v>0</v>
      </c>
      <c r="F17" s="98" t="s">
        <v>55</v>
      </c>
      <c r="G17" s="98" t="s">
        <v>55</v>
      </c>
      <c r="H17" s="98">
        <v>0</v>
      </c>
      <c r="I17" s="98" t="s">
        <v>55</v>
      </c>
      <c r="J17" s="99">
        <v>0</v>
      </c>
      <c r="K17" s="100">
        <v>0</v>
      </c>
      <c r="L17" s="131"/>
      <c r="M17" s="102" t="s">
        <v>419</v>
      </c>
      <c r="N17" s="103" t="s">
        <v>70</v>
      </c>
      <c r="O17" s="167"/>
      <c r="P17" s="105">
        <v>1</v>
      </c>
      <c r="Q17" s="133" t="str">
        <f t="shared" si="0"/>
        <v>n.a.</v>
      </c>
      <c r="R17" s="133" t="str">
        <f t="shared" si="1"/>
        <v>n.a.</v>
      </c>
      <c r="S17" s="133">
        <f t="shared" si="2"/>
        <v>0</v>
      </c>
      <c r="T17" s="133" t="str">
        <f t="shared" si="3"/>
        <v>n.a.</v>
      </c>
      <c r="U17" s="106">
        <f t="shared" si="4"/>
        <v>0.5</v>
      </c>
      <c r="V17" s="107">
        <f t="shared" si="5"/>
        <v>0.5</v>
      </c>
      <c r="W17" s="271" t="s">
        <v>510</v>
      </c>
      <c r="X17" s="67" t="s">
        <v>578</v>
      </c>
      <c r="Y17" s="108">
        <f>IF(V17&lt;&gt;"",V17-K17,"")</f>
        <v>0.5</v>
      </c>
      <c r="Z17" s="109">
        <f t="shared" si="6"/>
        <v>1</v>
      </c>
      <c r="AA17" s="109">
        <f t="shared" si="7"/>
        <v>0</v>
      </c>
    </row>
    <row r="18" spans="1:27" ht="27.75" customHeight="1" x14ac:dyDescent="0.35">
      <c r="A18" s="94"/>
      <c r="B18" s="135" t="s">
        <v>317</v>
      </c>
      <c r="C18" s="249"/>
      <c r="D18" s="250">
        <v>0</v>
      </c>
      <c r="E18" s="137">
        <v>0</v>
      </c>
      <c r="F18" s="138" t="s">
        <v>55</v>
      </c>
      <c r="G18" s="138" t="s">
        <v>55</v>
      </c>
      <c r="H18" s="138">
        <v>0</v>
      </c>
      <c r="I18" s="138" t="s">
        <v>55</v>
      </c>
      <c r="J18" s="139">
        <v>0</v>
      </c>
      <c r="K18" s="140">
        <v>0</v>
      </c>
      <c r="L18" s="168"/>
      <c r="M18" s="251" t="s">
        <v>462</v>
      </c>
      <c r="N18" s="252" t="s">
        <v>72</v>
      </c>
      <c r="O18" s="167"/>
      <c r="P18" s="111"/>
      <c r="Q18" s="141"/>
      <c r="R18" s="141"/>
      <c r="S18" s="141"/>
      <c r="T18" s="141"/>
      <c r="U18" s="106"/>
      <c r="V18" s="107"/>
      <c r="W18" s="103"/>
      <c r="X18" s="103"/>
      <c r="Y18" s="108"/>
      <c r="Z18" s="109"/>
      <c r="AA18" s="109"/>
    </row>
    <row r="19" spans="1:27" x14ac:dyDescent="0.35">
      <c r="A19" s="94"/>
      <c r="B19" s="135" t="s">
        <v>318</v>
      </c>
      <c r="C19" s="249"/>
      <c r="D19" s="250">
        <v>0</v>
      </c>
      <c r="E19" s="137">
        <v>0</v>
      </c>
      <c r="F19" s="138" t="s">
        <v>55</v>
      </c>
      <c r="G19" s="138" t="s">
        <v>55</v>
      </c>
      <c r="H19" s="138">
        <v>0</v>
      </c>
      <c r="I19" s="138" t="s">
        <v>55</v>
      </c>
      <c r="J19" s="139">
        <v>0</v>
      </c>
      <c r="K19" s="140">
        <v>0</v>
      </c>
      <c r="L19" s="168"/>
      <c r="M19" s="251" t="s">
        <v>467</v>
      </c>
      <c r="N19" s="252" t="s">
        <v>72</v>
      </c>
      <c r="O19" s="167"/>
      <c r="P19" s="111"/>
      <c r="Q19" s="141"/>
      <c r="R19" s="141"/>
      <c r="S19" s="141"/>
      <c r="T19" s="141"/>
      <c r="U19" s="106"/>
      <c r="V19" s="107"/>
      <c r="W19" s="103"/>
      <c r="X19" s="103"/>
      <c r="Y19" s="108"/>
      <c r="Z19" s="109"/>
      <c r="AA19" s="109"/>
    </row>
    <row r="20" spans="1:27" ht="19.5" customHeight="1" x14ac:dyDescent="0.35">
      <c r="A20" s="94"/>
      <c r="B20" s="135" t="s">
        <v>234</v>
      </c>
      <c r="C20" s="249"/>
      <c r="D20" s="250"/>
      <c r="E20" s="137">
        <v>0</v>
      </c>
      <c r="F20" s="138" t="s">
        <v>55</v>
      </c>
      <c r="G20" s="138" t="s">
        <v>55</v>
      </c>
      <c r="H20" s="138">
        <v>0</v>
      </c>
      <c r="I20" s="138" t="s">
        <v>55</v>
      </c>
      <c r="J20" s="139">
        <v>0</v>
      </c>
      <c r="K20" s="140">
        <v>0</v>
      </c>
      <c r="L20" s="168"/>
      <c r="M20" s="251" t="s">
        <v>463</v>
      </c>
      <c r="N20" s="252" t="s">
        <v>72</v>
      </c>
      <c r="O20" s="167"/>
      <c r="P20" s="111"/>
      <c r="Q20" s="141"/>
      <c r="R20" s="141"/>
      <c r="S20" s="141"/>
      <c r="T20" s="141"/>
      <c r="U20" s="106"/>
      <c r="V20" s="107"/>
      <c r="W20" s="103"/>
      <c r="X20" s="103"/>
      <c r="Y20" s="108"/>
      <c r="Z20" s="109"/>
      <c r="AA20" s="109"/>
    </row>
    <row r="21" spans="1:27" ht="21.75" customHeight="1" x14ac:dyDescent="0.35">
      <c r="A21" s="94"/>
      <c r="B21" s="135" t="s">
        <v>336</v>
      </c>
      <c r="C21" s="249"/>
      <c r="D21" s="250">
        <v>0</v>
      </c>
      <c r="E21" s="137">
        <v>0</v>
      </c>
      <c r="F21" s="138" t="s">
        <v>55</v>
      </c>
      <c r="G21" s="138" t="s">
        <v>55</v>
      </c>
      <c r="H21" s="138">
        <v>0</v>
      </c>
      <c r="I21" s="138" t="s">
        <v>55</v>
      </c>
      <c r="J21" s="139">
        <v>0</v>
      </c>
      <c r="K21" s="140">
        <v>0</v>
      </c>
      <c r="L21" s="168"/>
      <c r="M21" s="251" t="s">
        <v>464</v>
      </c>
      <c r="N21" s="252" t="s">
        <v>72</v>
      </c>
      <c r="O21" s="167"/>
      <c r="P21" s="111"/>
      <c r="Q21" s="141"/>
      <c r="R21" s="141"/>
      <c r="S21" s="141"/>
      <c r="T21" s="141"/>
      <c r="U21" s="106"/>
      <c r="V21" s="107"/>
      <c r="W21" s="103"/>
      <c r="X21" s="103"/>
      <c r="Y21" s="108"/>
      <c r="Z21" s="109"/>
      <c r="AA21" s="109"/>
    </row>
    <row r="22" spans="1:27" ht="40" customHeight="1" x14ac:dyDescent="0.35">
      <c r="A22" s="94">
        <v>5</v>
      </c>
      <c r="B22" s="95" t="s">
        <v>320</v>
      </c>
      <c r="C22" s="223"/>
      <c r="D22" s="235"/>
      <c r="E22" s="97">
        <v>0</v>
      </c>
      <c r="F22" s="98" t="s">
        <v>55</v>
      </c>
      <c r="G22" s="98" t="s">
        <v>55</v>
      </c>
      <c r="H22" s="98">
        <v>0</v>
      </c>
      <c r="I22" s="98" t="s">
        <v>55</v>
      </c>
      <c r="J22" s="99">
        <v>0</v>
      </c>
      <c r="K22" s="100">
        <v>0</v>
      </c>
      <c r="L22" s="131"/>
      <c r="M22" s="102" t="s">
        <v>468</v>
      </c>
      <c r="N22" s="103" t="s">
        <v>70</v>
      </c>
      <c r="O22" s="167"/>
      <c r="P22" s="105">
        <v>1</v>
      </c>
      <c r="Q22" s="133" t="str">
        <f t="shared" si="0"/>
        <v>n.a.</v>
      </c>
      <c r="R22" s="133" t="str">
        <f t="shared" si="1"/>
        <v>n.a.</v>
      </c>
      <c r="S22" s="133">
        <f t="shared" si="2"/>
        <v>0</v>
      </c>
      <c r="T22" s="133" t="str">
        <f t="shared" si="3"/>
        <v>n.a.</v>
      </c>
      <c r="U22" s="106">
        <f t="shared" ref="U22:U33" si="8">IF(AND(P22=0,SUM(Q22:T22)&gt;0),"ERROR",IF(P22="n.a.","n.a.",IF(P22=0,0,IF(COUNTIF(Q22:T22,"n.a.")=4,"n.a.",IF(COUNTIF(Q22:T22,1)=4,1,0.5+(((COUNTIF(Q22:T22,"1"))/(4-COUNTIF(Q22:T22,"n.a.")))*0.5))))))</f>
        <v>0.5</v>
      </c>
      <c r="V22" s="107">
        <f t="shared" ref="V22:V33" si="9">IF(U22="n.a.",P22,P22*U22)</f>
        <v>0.5</v>
      </c>
      <c r="W22" s="271" t="s">
        <v>510</v>
      </c>
      <c r="X22" s="67" t="s">
        <v>578</v>
      </c>
      <c r="Y22" s="108">
        <f>IF(V22&lt;&gt;"",V22-K22,"")</f>
        <v>0.5</v>
      </c>
      <c r="Z22" s="109">
        <f t="shared" si="6"/>
        <v>1</v>
      </c>
      <c r="AA22" s="109">
        <f t="shared" si="7"/>
        <v>0</v>
      </c>
    </row>
    <row r="23" spans="1:27" ht="40" customHeight="1" x14ac:dyDescent="0.35">
      <c r="A23" s="94">
        <v>6</v>
      </c>
      <c r="B23" s="95" t="s">
        <v>100</v>
      </c>
      <c r="C23" s="223"/>
      <c r="D23" s="235"/>
      <c r="E23" s="97">
        <v>0</v>
      </c>
      <c r="F23" s="98" t="s">
        <v>55</v>
      </c>
      <c r="G23" s="98" t="s">
        <v>55</v>
      </c>
      <c r="H23" s="98">
        <v>0</v>
      </c>
      <c r="I23" s="98" t="s">
        <v>55</v>
      </c>
      <c r="J23" s="99">
        <v>0</v>
      </c>
      <c r="K23" s="100">
        <v>0</v>
      </c>
      <c r="L23" s="131"/>
      <c r="M23" s="102" t="s">
        <v>469</v>
      </c>
      <c r="N23" s="132" t="s">
        <v>337</v>
      </c>
      <c r="O23" s="167"/>
      <c r="P23" s="105">
        <v>1</v>
      </c>
      <c r="Q23" s="133" t="str">
        <f t="shared" si="0"/>
        <v>n.a.</v>
      </c>
      <c r="R23" s="133" t="str">
        <f t="shared" si="1"/>
        <v>n.a.</v>
      </c>
      <c r="S23" s="133">
        <v>1</v>
      </c>
      <c r="T23" s="133" t="str">
        <f t="shared" si="3"/>
        <v>n.a.</v>
      </c>
      <c r="U23" s="106">
        <f t="shared" si="8"/>
        <v>1</v>
      </c>
      <c r="V23" s="107">
        <f t="shared" si="9"/>
        <v>1</v>
      </c>
      <c r="W23" s="271" t="s">
        <v>510</v>
      </c>
      <c r="X23" s="67" t="s">
        <v>576</v>
      </c>
      <c r="Y23" s="108">
        <f>IF(V23&lt;&gt;"",V23-K23,"")</f>
        <v>1</v>
      </c>
      <c r="Z23" s="109">
        <f t="shared" si="6"/>
        <v>1</v>
      </c>
      <c r="AA23" s="109">
        <f t="shared" si="7"/>
        <v>0</v>
      </c>
    </row>
    <row r="24" spans="1:27" ht="40" customHeight="1" x14ac:dyDescent="0.35">
      <c r="A24" s="94">
        <v>7</v>
      </c>
      <c r="B24" s="95" t="s">
        <v>338</v>
      </c>
      <c r="C24" s="223"/>
      <c r="D24" s="235"/>
      <c r="E24" s="97">
        <v>0</v>
      </c>
      <c r="F24" s="98" t="s">
        <v>55</v>
      </c>
      <c r="G24" s="98" t="s">
        <v>55</v>
      </c>
      <c r="H24" s="98">
        <v>0</v>
      </c>
      <c r="I24" s="98" t="s">
        <v>55</v>
      </c>
      <c r="J24" s="99">
        <v>0</v>
      </c>
      <c r="K24" s="100">
        <v>0</v>
      </c>
      <c r="L24" s="131"/>
      <c r="M24" s="102" t="s">
        <v>419</v>
      </c>
      <c r="N24" s="95" t="s">
        <v>70</v>
      </c>
      <c r="O24" s="167"/>
      <c r="P24" s="105">
        <v>1</v>
      </c>
      <c r="Q24" s="133" t="str">
        <f t="shared" si="0"/>
        <v>n.a.</v>
      </c>
      <c r="R24" s="133" t="str">
        <f t="shared" si="1"/>
        <v>n.a.</v>
      </c>
      <c r="S24" s="133">
        <f t="shared" si="2"/>
        <v>0</v>
      </c>
      <c r="T24" s="133" t="str">
        <f t="shared" si="3"/>
        <v>n.a.</v>
      </c>
      <c r="U24" s="106">
        <f t="shared" si="8"/>
        <v>0.5</v>
      </c>
      <c r="V24" s="107">
        <f t="shared" si="9"/>
        <v>0.5</v>
      </c>
      <c r="W24" s="65" t="s">
        <v>488</v>
      </c>
      <c r="X24" s="67" t="s">
        <v>580</v>
      </c>
      <c r="Y24" s="108">
        <f>IF(V24&lt;&gt;"",V24-K24,"")</f>
        <v>0.5</v>
      </c>
      <c r="Z24" s="109">
        <f t="shared" si="6"/>
        <v>1</v>
      </c>
      <c r="AA24" s="109">
        <f t="shared" si="7"/>
        <v>0</v>
      </c>
    </row>
    <row r="25" spans="1:27" ht="40" customHeight="1" x14ac:dyDescent="0.35">
      <c r="A25" s="94">
        <v>8</v>
      </c>
      <c r="B25" s="95" t="s">
        <v>339</v>
      </c>
      <c r="C25" s="223"/>
      <c r="D25" s="235"/>
      <c r="E25" s="97">
        <v>0</v>
      </c>
      <c r="F25" s="98" t="s">
        <v>55</v>
      </c>
      <c r="G25" s="98" t="s">
        <v>55</v>
      </c>
      <c r="H25" s="98">
        <v>0</v>
      </c>
      <c r="I25" s="98" t="s">
        <v>55</v>
      </c>
      <c r="J25" s="99">
        <v>0</v>
      </c>
      <c r="K25" s="100">
        <v>0</v>
      </c>
      <c r="L25" s="131"/>
      <c r="M25" s="102" t="s">
        <v>419</v>
      </c>
      <c r="N25" s="95" t="s">
        <v>70</v>
      </c>
      <c r="O25" s="167"/>
      <c r="P25" s="105">
        <v>1</v>
      </c>
      <c r="Q25" s="133" t="str">
        <f t="shared" si="0"/>
        <v>n.a.</v>
      </c>
      <c r="R25" s="133" t="str">
        <f t="shared" si="1"/>
        <v>n.a.</v>
      </c>
      <c r="S25" s="133">
        <v>0</v>
      </c>
      <c r="T25" s="133" t="str">
        <f t="shared" si="3"/>
        <v>n.a.</v>
      </c>
      <c r="U25" s="106">
        <f t="shared" si="8"/>
        <v>0.5</v>
      </c>
      <c r="V25" s="107">
        <f t="shared" si="9"/>
        <v>0.5</v>
      </c>
      <c r="W25" s="65" t="s">
        <v>488</v>
      </c>
      <c r="X25" s="67" t="s">
        <v>579</v>
      </c>
      <c r="Y25" s="108">
        <f>IF(V25&lt;&gt;"",V25-K25,"")</f>
        <v>0.5</v>
      </c>
      <c r="Z25" s="109">
        <f t="shared" si="6"/>
        <v>1</v>
      </c>
      <c r="AA25" s="109">
        <f t="shared" si="7"/>
        <v>0</v>
      </c>
    </row>
    <row r="26" spans="1:27" ht="40" customHeight="1" x14ac:dyDescent="0.35">
      <c r="A26" s="94">
        <v>9</v>
      </c>
      <c r="B26" s="95" t="s">
        <v>340</v>
      </c>
      <c r="C26" s="223"/>
      <c r="D26" s="235"/>
      <c r="E26" s="97">
        <v>0</v>
      </c>
      <c r="F26" s="98" t="s">
        <v>55</v>
      </c>
      <c r="G26" s="98" t="s">
        <v>55</v>
      </c>
      <c r="H26" s="98">
        <v>0</v>
      </c>
      <c r="I26" s="98" t="s">
        <v>55</v>
      </c>
      <c r="J26" s="99">
        <v>0</v>
      </c>
      <c r="K26" s="100">
        <v>0</v>
      </c>
      <c r="L26" s="131"/>
      <c r="M26" s="102" t="s">
        <v>419</v>
      </c>
      <c r="N26" s="95" t="s">
        <v>70</v>
      </c>
      <c r="O26" s="167"/>
      <c r="P26" s="105">
        <v>1</v>
      </c>
      <c r="Q26" s="133" t="str">
        <f t="shared" si="0"/>
        <v>n.a.</v>
      </c>
      <c r="R26" s="133" t="str">
        <f t="shared" si="1"/>
        <v>n.a.</v>
      </c>
      <c r="S26" s="133">
        <f t="shared" si="2"/>
        <v>0</v>
      </c>
      <c r="T26" s="133" t="str">
        <f t="shared" si="3"/>
        <v>n.a.</v>
      </c>
      <c r="U26" s="106">
        <f t="shared" si="8"/>
        <v>0.5</v>
      </c>
      <c r="V26" s="107">
        <f t="shared" si="9"/>
        <v>0.5</v>
      </c>
      <c r="W26" s="271" t="s">
        <v>510</v>
      </c>
      <c r="X26" s="67" t="s">
        <v>578</v>
      </c>
      <c r="Y26" s="108">
        <f>IF(V26&lt;&gt;"",V26-K26,"")</f>
        <v>0.5</v>
      </c>
      <c r="Z26" s="109">
        <f t="shared" si="6"/>
        <v>1</v>
      </c>
      <c r="AA26" s="109">
        <f t="shared" si="7"/>
        <v>0</v>
      </c>
    </row>
    <row r="27" spans="1:27" ht="40" customHeight="1" x14ac:dyDescent="0.35">
      <c r="A27" s="94">
        <v>10</v>
      </c>
      <c r="B27" s="95" t="s">
        <v>97</v>
      </c>
      <c r="C27" s="223"/>
      <c r="D27" s="235"/>
      <c r="E27" s="97">
        <v>0</v>
      </c>
      <c r="F27" s="98" t="s">
        <v>55</v>
      </c>
      <c r="G27" s="98" t="s">
        <v>55</v>
      </c>
      <c r="H27" s="98">
        <v>0</v>
      </c>
      <c r="I27" s="98" t="s">
        <v>55</v>
      </c>
      <c r="J27" s="99">
        <v>0</v>
      </c>
      <c r="K27" s="100">
        <v>0</v>
      </c>
      <c r="L27" s="131"/>
      <c r="M27" s="102" t="s">
        <v>419</v>
      </c>
      <c r="N27" s="166" t="s">
        <v>75</v>
      </c>
      <c r="O27" s="167"/>
      <c r="P27" s="105">
        <v>1</v>
      </c>
      <c r="Q27" s="133" t="str">
        <f t="shared" si="0"/>
        <v>n.a.</v>
      </c>
      <c r="R27" s="133" t="str">
        <f t="shared" si="1"/>
        <v>n.a.</v>
      </c>
      <c r="S27" s="133">
        <f t="shared" si="2"/>
        <v>0</v>
      </c>
      <c r="T27" s="133" t="str">
        <f t="shared" si="3"/>
        <v>n.a.</v>
      </c>
      <c r="U27" s="106">
        <f t="shared" si="8"/>
        <v>0.5</v>
      </c>
      <c r="V27" s="107">
        <f t="shared" si="9"/>
        <v>0.5</v>
      </c>
      <c r="W27" s="271" t="s">
        <v>510</v>
      </c>
      <c r="X27" s="67" t="s">
        <v>578</v>
      </c>
      <c r="Y27" s="108">
        <f>IF(V27&lt;&gt;"",V27-K27,"")</f>
        <v>0.5</v>
      </c>
      <c r="Z27" s="109">
        <f t="shared" ref="Z27:Z28" si="10">IF(Y27&lt;&gt;"",IF(Y27&gt;0,1,0),"")</f>
        <v>1</v>
      </c>
      <c r="AA27" s="109">
        <f t="shared" ref="AA27:AA28" si="11">IF(Y27&lt;&gt;"",IF(Y27&lt;0,1,0),"")</f>
        <v>0</v>
      </c>
    </row>
    <row r="28" spans="1:27" ht="40" customHeight="1" x14ac:dyDescent="0.35">
      <c r="A28" s="94">
        <v>11</v>
      </c>
      <c r="B28" s="95" t="s">
        <v>341</v>
      </c>
      <c r="C28" s="223"/>
      <c r="D28" s="235"/>
      <c r="E28" s="97">
        <v>0</v>
      </c>
      <c r="F28" s="98" t="s">
        <v>55</v>
      </c>
      <c r="G28" s="98" t="s">
        <v>55</v>
      </c>
      <c r="H28" s="98">
        <v>0</v>
      </c>
      <c r="I28" s="98" t="s">
        <v>55</v>
      </c>
      <c r="J28" s="99">
        <v>0</v>
      </c>
      <c r="K28" s="100">
        <v>0</v>
      </c>
      <c r="L28" s="131"/>
      <c r="M28" s="102" t="s">
        <v>419</v>
      </c>
      <c r="N28" s="95" t="s">
        <v>70</v>
      </c>
      <c r="O28" s="167"/>
      <c r="P28" s="105">
        <f t="shared" ref="P28:P33" si="12">IF(O28="",0,O28)</f>
        <v>0</v>
      </c>
      <c r="Q28" s="133" t="str">
        <f t="shared" si="0"/>
        <v>n.a.</v>
      </c>
      <c r="R28" s="133" t="str">
        <f t="shared" si="1"/>
        <v>n.a.</v>
      </c>
      <c r="S28" s="133">
        <f t="shared" si="2"/>
        <v>0</v>
      </c>
      <c r="T28" s="133" t="str">
        <f t="shared" si="3"/>
        <v>n.a.</v>
      </c>
      <c r="U28" s="106">
        <f t="shared" si="8"/>
        <v>0</v>
      </c>
      <c r="V28" s="107">
        <f t="shared" si="9"/>
        <v>0</v>
      </c>
      <c r="X28" s="65" t="s">
        <v>502</v>
      </c>
      <c r="Y28" s="108">
        <f>IF(V28&lt;&gt;"",V28-K28,"")</f>
        <v>0</v>
      </c>
      <c r="Z28" s="109">
        <f t="shared" si="10"/>
        <v>0</v>
      </c>
      <c r="AA28" s="109">
        <f t="shared" si="11"/>
        <v>0</v>
      </c>
    </row>
    <row r="29" spans="1:27" ht="40" customHeight="1" x14ac:dyDescent="0.35">
      <c r="A29" s="94">
        <v>12</v>
      </c>
      <c r="B29" s="95" t="s">
        <v>342</v>
      </c>
      <c r="C29" s="223"/>
      <c r="D29" s="235"/>
      <c r="E29" s="97"/>
      <c r="F29" s="98"/>
      <c r="G29" s="98"/>
      <c r="H29" s="98"/>
      <c r="I29" s="98"/>
      <c r="J29" s="99"/>
      <c r="K29" s="100"/>
      <c r="L29" s="131"/>
      <c r="M29" s="102"/>
      <c r="N29" s="259" t="s">
        <v>87</v>
      </c>
      <c r="O29" s="167"/>
      <c r="P29" s="105">
        <f t="shared" si="12"/>
        <v>0</v>
      </c>
      <c r="Q29" s="133" t="str">
        <f t="shared" si="0"/>
        <v>n.a.</v>
      </c>
      <c r="R29" s="133" t="str">
        <f t="shared" si="1"/>
        <v>n.a.</v>
      </c>
      <c r="S29" s="133">
        <f t="shared" si="2"/>
        <v>0</v>
      </c>
      <c r="T29" s="133" t="str">
        <f t="shared" si="3"/>
        <v>n.a.</v>
      </c>
      <c r="U29" s="106">
        <f t="shared" si="8"/>
        <v>0</v>
      </c>
      <c r="V29" s="107">
        <f t="shared" si="9"/>
        <v>0</v>
      </c>
      <c r="X29" s="65" t="s">
        <v>502</v>
      </c>
      <c r="Y29" s="108"/>
      <c r="Z29" s="109"/>
      <c r="AA29" s="109"/>
    </row>
    <row r="30" spans="1:27" ht="40" customHeight="1" x14ac:dyDescent="0.35">
      <c r="A30" s="94">
        <v>13</v>
      </c>
      <c r="B30" s="95" t="s">
        <v>280</v>
      </c>
      <c r="C30" s="223"/>
      <c r="D30" s="235">
        <v>0</v>
      </c>
      <c r="E30" s="97">
        <v>0</v>
      </c>
      <c r="F30" s="98" t="s">
        <v>55</v>
      </c>
      <c r="G30" s="98" t="s">
        <v>55</v>
      </c>
      <c r="H30" s="98">
        <v>0</v>
      </c>
      <c r="I30" s="98" t="s">
        <v>55</v>
      </c>
      <c r="J30" s="99">
        <v>0</v>
      </c>
      <c r="K30" s="100">
        <v>0</v>
      </c>
      <c r="L30" s="131"/>
      <c r="M30" s="102" t="s">
        <v>419</v>
      </c>
      <c r="N30" s="103" t="s">
        <v>70</v>
      </c>
      <c r="O30" s="167">
        <f>IF(UN_GlobalCompact="yes",1,0)</f>
        <v>1</v>
      </c>
      <c r="P30" s="105">
        <f t="shared" si="12"/>
        <v>1</v>
      </c>
      <c r="Q30" s="133" t="str">
        <f t="shared" si="0"/>
        <v>n.a.</v>
      </c>
      <c r="R30" s="133" t="str">
        <f t="shared" si="1"/>
        <v>n.a.</v>
      </c>
      <c r="S30" s="133">
        <v>1</v>
      </c>
      <c r="T30" s="133" t="str">
        <f t="shared" si="3"/>
        <v>n.a.</v>
      </c>
      <c r="U30" s="106">
        <f t="shared" si="8"/>
        <v>1</v>
      </c>
      <c r="V30" s="107">
        <f t="shared" si="9"/>
        <v>1</v>
      </c>
      <c r="W30" s="65" t="s">
        <v>488</v>
      </c>
      <c r="X30" s="67" t="s">
        <v>494</v>
      </c>
      <c r="Y30" s="108">
        <f>IF(V30&lt;&gt;"",V30-K30,"")</f>
        <v>1</v>
      </c>
      <c r="Z30" s="109">
        <f t="shared" si="6"/>
        <v>1</v>
      </c>
      <c r="AA30" s="109">
        <f t="shared" si="7"/>
        <v>0</v>
      </c>
    </row>
    <row r="31" spans="1:27" ht="40" customHeight="1" x14ac:dyDescent="0.35">
      <c r="A31" s="94">
        <v>14</v>
      </c>
      <c r="B31" s="95" t="s">
        <v>281</v>
      </c>
      <c r="C31" s="223"/>
      <c r="D31" s="235"/>
      <c r="E31" s="97">
        <v>0</v>
      </c>
      <c r="F31" s="98" t="s">
        <v>55</v>
      </c>
      <c r="G31" s="98" t="s">
        <v>55</v>
      </c>
      <c r="H31" s="98">
        <v>0</v>
      </c>
      <c r="I31" s="98" t="s">
        <v>55</v>
      </c>
      <c r="J31" s="99">
        <v>0</v>
      </c>
      <c r="K31" s="100">
        <v>0</v>
      </c>
      <c r="L31" s="131"/>
      <c r="M31" s="102" t="s">
        <v>419</v>
      </c>
      <c r="N31" s="132" t="s">
        <v>75</v>
      </c>
      <c r="O31" s="167"/>
      <c r="P31" s="105">
        <v>0</v>
      </c>
      <c r="Q31" s="133" t="str">
        <f t="shared" si="0"/>
        <v>n.a.</v>
      </c>
      <c r="R31" s="133" t="str">
        <f t="shared" si="1"/>
        <v>n.a.</v>
      </c>
      <c r="S31" s="133">
        <f t="shared" si="2"/>
        <v>0</v>
      </c>
      <c r="T31" s="133" t="str">
        <f t="shared" si="3"/>
        <v>n.a.</v>
      </c>
      <c r="U31" s="106">
        <f t="shared" si="8"/>
        <v>0</v>
      </c>
      <c r="V31" s="107">
        <f t="shared" si="9"/>
        <v>0</v>
      </c>
      <c r="W31" s="65" t="s">
        <v>488</v>
      </c>
      <c r="X31" s="65" t="s">
        <v>563</v>
      </c>
      <c r="Y31" s="108">
        <f>IF(V31&lt;&gt;"",V31-K31,"")</f>
        <v>0</v>
      </c>
      <c r="Z31" s="109">
        <f t="shared" si="6"/>
        <v>0</v>
      </c>
      <c r="AA31" s="109">
        <f t="shared" si="7"/>
        <v>0</v>
      </c>
    </row>
    <row r="32" spans="1:27" ht="40" customHeight="1" x14ac:dyDescent="0.35">
      <c r="A32" s="94">
        <v>15</v>
      </c>
      <c r="B32" s="95" t="s">
        <v>282</v>
      </c>
      <c r="C32" s="223"/>
      <c r="D32" s="235">
        <v>0</v>
      </c>
      <c r="E32" s="97">
        <v>0</v>
      </c>
      <c r="F32" s="98" t="s">
        <v>55</v>
      </c>
      <c r="G32" s="98" t="s">
        <v>55</v>
      </c>
      <c r="H32" s="98">
        <v>0</v>
      </c>
      <c r="I32" s="98" t="s">
        <v>55</v>
      </c>
      <c r="J32" s="99">
        <v>0</v>
      </c>
      <c r="K32" s="100">
        <v>0</v>
      </c>
      <c r="L32" s="131"/>
      <c r="M32" s="102" t="s">
        <v>419</v>
      </c>
      <c r="N32" s="103" t="s">
        <v>70</v>
      </c>
      <c r="O32" s="167">
        <f>IF(OECD_GuidelinesforMNEs="yes",1,0)</f>
        <v>0</v>
      </c>
      <c r="P32" s="105">
        <f t="shared" si="12"/>
        <v>0</v>
      </c>
      <c r="Q32" s="133" t="str">
        <f t="shared" si="0"/>
        <v>n.a.</v>
      </c>
      <c r="R32" s="133" t="str">
        <f t="shared" si="1"/>
        <v>n.a.</v>
      </c>
      <c r="S32" s="133">
        <f t="shared" si="2"/>
        <v>0</v>
      </c>
      <c r="T32" s="133" t="str">
        <f t="shared" si="3"/>
        <v>n.a.</v>
      </c>
      <c r="U32" s="106">
        <f t="shared" si="8"/>
        <v>0</v>
      </c>
      <c r="V32" s="107">
        <f t="shared" si="9"/>
        <v>0</v>
      </c>
      <c r="X32" s="65" t="s">
        <v>502</v>
      </c>
      <c r="Y32" s="108">
        <f>IF(V32&lt;&gt;"",V32-K32,"")</f>
        <v>0</v>
      </c>
      <c r="Z32" s="109">
        <f t="shared" si="6"/>
        <v>0</v>
      </c>
      <c r="AA32" s="109">
        <f t="shared" si="7"/>
        <v>0</v>
      </c>
    </row>
    <row r="33" spans="1:27" ht="40" customHeight="1" x14ac:dyDescent="0.35">
      <c r="A33" s="94">
        <v>16</v>
      </c>
      <c r="B33" s="95" t="s">
        <v>294</v>
      </c>
      <c r="C33" s="223"/>
      <c r="D33" s="235"/>
      <c r="E33" s="97">
        <v>0</v>
      </c>
      <c r="F33" s="98" t="s">
        <v>55</v>
      </c>
      <c r="G33" s="98" t="s">
        <v>55</v>
      </c>
      <c r="H33" s="98">
        <v>0</v>
      </c>
      <c r="I33" s="98" t="s">
        <v>55</v>
      </c>
      <c r="J33" s="99">
        <v>0</v>
      </c>
      <c r="K33" s="100">
        <v>0</v>
      </c>
      <c r="L33" s="131"/>
      <c r="M33" s="102" t="s">
        <v>419</v>
      </c>
      <c r="N33" s="103" t="s">
        <v>70</v>
      </c>
      <c r="O33" s="167"/>
      <c r="P33" s="105">
        <f t="shared" si="12"/>
        <v>0</v>
      </c>
      <c r="Q33" s="133" t="str">
        <f t="shared" si="0"/>
        <v>n.a.</v>
      </c>
      <c r="R33" s="133" t="str">
        <f t="shared" si="1"/>
        <v>n.a.</v>
      </c>
      <c r="S33" s="133">
        <f t="shared" si="2"/>
        <v>0</v>
      </c>
      <c r="T33" s="133" t="str">
        <f t="shared" si="3"/>
        <v>n.a.</v>
      </c>
      <c r="U33" s="106">
        <f t="shared" si="8"/>
        <v>0</v>
      </c>
      <c r="V33" s="107">
        <f t="shared" si="9"/>
        <v>0</v>
      </c>
      <c r="X33" s="65" t="s">
        <v>502</v>
      </c>
      <c r="Y33" s="108">
        <f>IF(V33&lt;&gt;"",V33-K33,"")</f>
        <v>0</v>
      </c>
      <c r="Z33" s="109">
        <f t="shared" si="6"/>
        <v>0</v>
      </c>
      <c r="AA33" s="109">
        <f t="shared" si="7"/>
        <v>0</v>
      </c>
    </row>
    <row r="34" spans="1:27" s="174" customFormat="1" ht="40" customHeight="1" x14ac:dyDescent="0.35">
      <c r="A34" s="175" t="s">
        <v>8</v>
      </c>
      <c r="B34" s="176"/>
      <c r="C34" s="176"/>
      <c r="D34" s="237"/>
      <c r="E34" s="179">
        <f>AVERAGE(E4:E33)*10</f>
        <v>0</v>
      </c>
      <c r="F34" s="179"/>
      <c r="G34" s="179"/>
      <c r="H34" s="179"/>
      <c r="I34" s="179"/>
      <c r="J34" s="180" t="str">
        <f>IFERROR(K34/E34,"")</f>
        <v/>
      </c>
      <c r="K34" s="181">
        <f>AVERAGE(K4:K33)*10</f>
        <v>0</v>
      </c>
      <c r="L34" s="182"/>
      <c r="M34" s="183"/>
      <c r="N34" s="103"/>
      <c r="O34" s="170"/>
      <c r="P34" s="186">
        <f>AVERAGE(P4:P33)*10</f>
        <v>6.875</v>
      </c>
      <c r="Q34" s="187"/>
      <c r="R34" s="187"/>
      <c r="S34" s="187"/>
      <c r="T34" s="187"/>
      <c r="U34" s="188">
        <f>IFERROR(V34/P34,"")</f>
        <v>0.59090909090909094</v>
      </c>
      <c r="V34" s="189">
        <f>AVERAGE(V4:V33)*10</f>
        <v>4.0625</v>
      </c>
      <c r="W34" s="190"/>
      <c r="X34" s="190"/>
      <c r="Y34" s="191">
        <f>V34-K34</f>
        <v>4.0625</v>
      </c>
      <c r="Z34" s="192">
        <f>SUM(Z4:Z33)</f>
        <v>11</v>
      </c>
      <c r="AA34" s="192">
        <f>SUM(AA4:AA33)</f>
        <v>0</v>
      </c>
    </row>
    <row r="35" spans="1:27" x14ac:dyDescent="0.35">
      <c r="A35" s="193" t="s">
        <v>123</v>
      </c>
      <c r="B35" s="194"/>
      <c r="C35" s="194"/>
      <c r="D35" s="238"/>
      <c r="E35" s="197">
        <f>E34/10</f>
        <v>0</v>
      </c>
      <c r="F35" s="197"/>
      <c r="G35" s="197"/>
      <c r="H35" s="197"/>
      <c r="I35" s="197"/>
      <c r="J35" s="197"/>
      <c r="K35" s="198">
        <f>K34/10</f>
        <v>0</v>
      </c>
      <c r="L35" s="199"/>
      <c r="M35" s="199"/>
      <c r="N35" s="103"/>
      <c r="O35" s="170"/>
      <c r="P35" s="202">
        <f>P34/10</f>
        <v>0.6875</v>
      </c>
      <c r="Q35" s="203"/>
      <c r="R35" s="203"/>
      <c r="S35" s="203"/>
      <c r="T35" s="203"/>
      <c r="U35" s="204"/>
      <c r="V35" s="205">
        <f>V34/10</f>
        <v>0.40625</v>
      </c>
      <c r="W35" s="206"/>
      <c r="X35" s="206"/>
      <c r="Y35" s="207"/>
      <c r="Z35" s="208"/>
      <c r="AA35" s="208"/>
    </row>
    <row r="36" spans="1:27" x14ac:dyDescent="0.35">
      <c r="O36" s="260"/>
    </row>
    <row r="37" spans="1:27" x14ac:dyDescent="0.35">
      <c r="N37" s="210" t="s">
        <v>124</v>
      </c>
    </row>
    <row r="38" spans="1:27" x14ac:dyDescent="0.35">
      <c r="N38" s="209" t="s">
        <v>87</v>
      </c>
      <c r="O38" s="65" t="s">
        <v>125</v>
      </c>
    </row>
    <row r="39" spans="1:27" x14ac:dyDescent="0.35">
      <c r="N39" s="209" t="s">
        <v>70</v>
      </c>
      <c r="O39" s="65" t="s">
        <v>126</v>
      </c>
    </row>
    <row r="40" spans="1:27" x14ac:dyDescent="0.35">
      <c r="N40" s="209" t="s">
        <v>75</v>
      </c>
      <c r="O40" s="65" t="s">
        <v>127</v>
      </c>
    </row>
    <row r="41" spans="1:27" x14ac:dyDescent="0.35">
      <c r="N41" s="209" t="s">
        <v>108</v>
      </c>
      <c r="O41" s="65" t="s">
        <v>128</v>
      </c>
    </row>
    <row r="42" spans="1:27" x14ac:dyDescent="0.35">
      <c r="N42" s="209" t="s">
        <v>72</v>
      </c>
      <c r="O42" s="65" t="s">
        <v>129</v>
      </c>
    </row>
  </sheetData>
  <dataValidations count="1">
    <dataValidation type="list" allowBlank="1" showDropDown="1" showErrorMessage="1" error="Please insert 0, 1 or n.a.!" sqref="Q4:T33" xr:uid="{00A10026-00DE-45D5-BA32-007700D1001D}"/>
  </dataValidations>
  <hyperlinks>
    <hyperlink ref="W23" r:id="rId1" xr:uid="{80FF6A3C-1967-4BB5-A582-AA4A79E4439F}"/>
    <hyperlink ref="W7" r:id="rId2" xr:uid="{E631A882-4D92-416D-B25C-61BED97B5C9D}"/>
    <hyperlink ref="W9" r:id="rId3" xr:uid="{AD83A1E6-3898-4D20-A16D-B8BBE6AA9267}"/>
    <hyperlink ref="W13" r:id="rId4" xr:uid="{2CF622FA-383B-4BE0-A38D-2EA6F67F37DC}"/>
    <hyperlink ref="W17" r:id="rId5" xr:uid="{DDF57B4D-C186-49A2-8E0A-3CCBA701A410}"/>
    <hyperlink ref="W22" r:id="rId6" xr:uid="{47981581-AFD1-4A6A-A4D8-4627542BCF3B}"/>
    <hyperlink ref="W26" r:id="rId7" xr:uid="{56976038-BC93-4B8E-9455-FC65DDA36FF9}"/>
    <hyperlink ref="W27" r:id="rId8" xr:uid="{C8C7B370-798F-46F8-9773-45B09B5AEEB6}"/>
  </hyperlinks>
  <pageMargins left="0.70078740157480324" right="0.70078740157480324" top="0.75196850393700787" bottom="0.75196850393700787" header="0.3" footer="0.3"/>
  <pageSetup paperSize="9" firstPageNumber="429496729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1D4D60"/>
  </sheetPr>
  <dimension ref="A1:AA37"/>
  <sheetViews>
    <sheetView zoomScale="85" workbookViewId="0">
      <pane xSplit="2" ySplit="2" topLeftCell="S5" activePane="bottomRight" state="frozen"/>
      <selection activeCell="B2" sqref="B2"/>
      <selection pane="topRight"/>
      <selection pane="bottomLeft"/>
      <selection pane="bottomRight" activeCell="AB1" activeCellId="3" sqref="Y1:Y1048576 Z1:Z1048576 AA1:AA1048576 AB1:AB1048576"/>
    </sheetView>
  </sheetViews>
  <sheetFormatPr defaultColWidth="9.1796875" defaultRowHeight="13" x14ac:dyDescent="0.35"/>
  <cols>
    <col min="1" max="1" width="4.6328125" style="66" customWidth="1"/>
    <col min="2" max="2" width="62.1796875" style="67" customWidth="1"/>
    <col min="3" max="3" width="20.6328125" style="67" customWidth="1"/>
    <col min="4" max="11" width="5.6328125" style="65" customWidth="1"/>
    <col min="12" max="13" width="20.6328125" style="65" customWidth="1"/>
    <col min="14" max="14" width="17.1796875" style="65" customWidth="1"/>
    <col min="15" max="20" width="5.6328125" style="65" customWidth="1"/>
    <col min="21" max="21" width="7.1796875" style="65" customWidth="1"/>
    <col min="22" max="22" width="6.45312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343</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344</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345</v>
      </c>
      <c r="C4" s="95"/>
      <c r="D4" s="235"/>
      <c r="E4" s="97">
        <v>0</v>
      </c>
      <c r="F4" s="98" t="s">
        <v>55</v>
      </c>
      <c r="G4" s="98" t="s">
        <v>55</v>
      </c>
      <c r="H4" s="98" t="s">
        <v>55</v>
      </c>
      <c r="I4" s="98" t="s">
        <v>55</v>
      </c>
      <c r="J4" s="99">
        <v>0</v>
      </c>
      <c r="K4" s="100">
        <v>0</v>
      </c>
      <c r="L4" s="101"/>
      <c r="M4" s="102" t="s">
        <v>419</v>
      </c>
      <c r="N4" s="103" t="s">
        <v>70</v>
      </c>
      <c r="O4" s="167"/>
      <c r="P4" s="105" t="s">
        <v>55</v>
      </c>
      <c r="Q4" s="141" t="s">
        <v>55</v>
      </c>
      <c r="R4" s="141" t="s">
        <v>55</v>
      </c>
      <c r="S4" s="141" t="s">
        <v>55</v>
      </c>
      <c r="T4" s="141" t="s">
        <v>55</v>
      </c>
      <c r="U4" s="106" t="str">
        <f t="shared" ref="U4:U10" si="0">IF(AND(P4=0,SUM(Q4:T4)&gt;0),"ERROR",IF(P4="n.a.","n.a.",IF(P4=0,0,IF(COUNTIF(Q4:T4,"n.a.")=4,"n.a.",IF(COUNTIF(Q4:T4,1)=4,1,0.5+(((COUNTIF(Q4:T4,"1"))/(4-COUNTIF(Q4:T4,"n.a.")))*0.5))))))</f>
        <v>n.a.</v>
      </c>
      <c r="V4" s="107" t="str">
        <f t="shared" ref="V4:V10" si="1">IF(U4="n.a.",P4,P4*U4)</f>
        <v>n.a.</v>
      </c>
      <c r="X4" s="65" t="s">
        <v>536</v>
      </c>
      <c r="Y4" s="108" t="s">
        <v>55</v>
      </c>
      <c r="Z4" s="109" t="s">
        <v>55</v>
      </c>
      <c r="AA4" s="109" t="s">
        <v>55</v>
      </c>
    </row>
    <row r="5" spans="1:27" ht="40" customHeight="1" x14ac:dyDescent="0.35">
      <c r="A5" s="94">
        <v>2</v>
      </c>
      <c r="B5" s="95" t="s">
        <v>346</v>
      </c>
      <c r="C5" s="95"/>
      <c r="D5" s="235"/>
      <c r="E5" s="97">
        <v>0</v>
      </c>
      <c r="F5" s="98" t="s">
        <v>55</v>
      </c>
      <c r="G5" s="98" t="s">
        <v>55</v>
      </c>
      <c r="H5" s="98" t="s">
        <v>55</v>
      </c>
      <c r="I5" s="98" t="s">
        <v>55</v>
      </c>
      <c r="J5" s="99">
        <v>0</v>
      </c>
      <c r="K5" s="100">
        <v>0</v>
      </c>
      <c r="L5" s="101"/>
      <c r="M5" s="102" t="s">
        <v>470</v>
      </c>
      <c r="N5" s="103" t="s">
        <v>70</v>
      </c>
      <c r="O5" s="167"/>
      <c r="P5" s="105" t="s">
        <v>55</v>
      </c>
      <c r="Q5" s="141" t="s">
        <v>55</v>
      </c>
      <c r="R5" s="141" t="s">
        <v>55</v>
      </c>
      <c r="S5" s="141" t="s">
        <v>55</v>
      </c>
      <c r="T5" s="141" t="s">
        <v>55</v>
      </c>
      <c r="U5" s="106" t="str">
        <f t="shared" si="0"/>
        <v>n.a.</v>
      </c>
      <c r="V5" s="107" t="str">
        <f t="shared" si="1"/>
        <v>n.a.</v>
      </c>
      <c r="X5" s="65" t="s">
        <v>536</v>
      </c>
      <c r="Y5" s="108" t="s">
        <v>55</v>
      </c>
      <c r="Z5" s="109" t="s">
        <v>55</v>
      </c>
      <c r="AA5" s="109" t="s">
        <v>55</v>
      </c>
    </row>
    <row r="6" spans="1:27" ht="53.25" customHeight="1" x14ac:dyDescent="0.35">
      <c r="A6" s="94">
        <v>3</v>
      </c>
      <c r="B6" s="95" t="s">
        <v>347</v>
      </c>
      <c r="C6" s="95"/>
      <c r="D6" s="235"/>
      <c r="E6" s="97">
        <v>0</v>
      </c>
      <c r="F6" s="98" t="s">
        <v>55</v>
      </c>
      <c r="G6" s="98" t="s">
        <v>55</v>
      </c>
      <c r="H6" s="98" t="s">
        <v>55</v>
      </c>
      <c r="I6" s="98" t="s">
        <v>55</v>
      </c>
      <c r="J6" s="99">
        <v>0</v>
      </c>
      <c r="K6" s="100">
        <v>0</v>
      </c>
      <c r="L6" s="131"/>
      <c r="M6" s="102" t="s">
        <v>470</v>
      </c>
      <c r="N6" s="103" t="s">
        <v>70</v>
      </c>
      <c r="O6" s="167"/>
      <c r="P6" s="105" t="s">
        <v>55</v>
      </c>
      <c r="Q6" s="141" t="s">
        <v>55</v>
      </c>
      <c r="R6" s="141" t="s">
        <v>55</v>
      </c>
      <c r="S6" s="141" t="s">
        <v>55</v>
      </c>
      <c r="T6" s="141" t="s">
        <v>55</v>
      </c>
      <c r="U6" s="106" t="str">
        <f t="shared" si="0"/>
        <v>n.a.</v>
      </c>
      <c r="V6" s="107" t="str">
        <f t="shared" si="1"/>
        <v>n.a.</v>
      </c>
      <c r="X6" s="65" t="s">
        <v>536</v>
      </c>
      <c r="Y6" s="108" t="s">
        <v>55</v>
      </c>
      <c r="Z6" s="109" t="s">
        <v>55</v>
      </c>
      <c r="AA6" s="109" t="s">
        <v>55</v>
      </c>
    </row>
    <row r="7" spans="1:27" ht="24.75" customHeight="1" x14ac:dyDescent="0.35">
      <c r="A7" s="112" t="s">
        <v>105</v>
      </c>
      <c r="B7" s="143"/>
      <c r="C7" s="143"/>
      <c r="D7" s="253"/>
      <c r="E7" s="115"/>
      <c r="F7" s="116"/>
      <c r="G7" s="116"/>
      <c r="H7" s="116"/>
      <c r="I7" s="116"/>
      <c r="J7" s="117"/>
      <c r="K7" s="118"/>
      <c r="L7" s="144"/>
      <c r="M7" s="120"/>
      <c r="N7" s="113"/>
      <c r="O7" s="226"/>
      <c r="P7" s="123"/>
      <c r="Q7" s="124"/>
      <c r="R7" s="124"/>
      <c r="S7" s="124"/>
      <c r="T7" s="124"/>
      <c r="U7" s="125"/>
      <c r="V7" s="126"/>
      <c r="W7" s="127"/>
      <c r="X7" s="127"/>
      <c r="Y7" s="128" t="str">
        <f>IF(V7&lt;&gt;"",V7-K7,"")</f>
        <v/>
      </c>
      <c r="Z7" s="129" t="str">
        <f t="shared" ref="Z7:Z28" si="2">IF(Y7&lt;&gt;"",IF(Y7&gt;0,1,0),"")</f>
        <v/>
      </c>
      <c r="AA7" s="129" t="str">
        <f t="shared" ref="AA7:AA28" si="3">IF(Y7&lt;&gt;"",IF(Y7&lt;0,1,0),"")</f>
        <v/>
      </c>
    </row>
    <row r="8" spans="1:27" ht="24.75" customHeight="1" x14ac:dyDescent="0.35">
      <c r="A8" s="261">
        <v>4</v>
      </c>
      <c r="B8" s="95" t="s">
        <v>88</v>
      </c>
      <c r="C8" s="95" t="s">
        <v>348</v>
      </c>
      <c r="D8" s="235"/>
      <c r="E8" s="97"/>
      <c r="F8" s="98"/>
      <c r="G8" s="98"/>
      <c r="H8" s="98"/>
      <c r="I8" s="98"/>
      <c r="J8" s="99"/>
      <c r="K8" s="100"/>
      <c r="L8" s="131"/>
      <c r="M8" s="102"/>
      <c r="N8" s="222" t="s">
        <v>87</v>
      </c>
      <c r="O8" s="167"/>
      <c r="P8" s="105">
        <v>1</v>
      </c>
      <c r="Q8" s="133" t="str">
        <f t="shared" ref="Q8:Q9" si="4">IF(REL_Corpcredits="no","n.a.",0)</f>
        <v>n.a.</v>
      </c>
      <c r="R8" s="133" t="str">
        <f t="shared" ref="R8" si="5">IF(REL_Projectfin="no","n.a.",0)</f>
        <v>n.a.</v>
      </c>
      <c r="S8" s="133">
        <v>1</v>
      </c>
      <c r="T8" s="133" t="str">
        <f t="shared" ref="T8:T9" si="6">IF(REL_Assetmanagement="no","n.a.",0)</f>
        <v>n.a.</v>
      </c>
      <c r="U8" s="106">
        <f t="shared" ref="U8:U9" si="7">IF(AND(P8=0,SUM(Q8:T8)&gt;0),"ERROR",IF(P8="n.a.","n.a.",IF(P8=0,0,IF(COUNTIF(Q8:T8,"n.a.")=4,"n.a.",IF(COUNTIF(Q8:T8,1)=4,1,0.5+(((COUNTIF(Q8:T8,"1"))/(4-COUNTIF(Q8:T8,"n.a.")))*0.5))))))</f>
        <v>1</v>
      </c>
      <c r="V8" s="107">
        <f t="shared" ref="V8:V9" si="8">IF(U8="n.a.",P8,P8*U8)</f>
        <v>1</v>
      </c>
      <c r="W8" s="65" t="s">
        <v>488</v>
      </c>
      <c r="X8" s="67" t="s">
        <v>515</v>
      </c>
      <c r="Y8" s="108"/>
      <c r="Z8" s="109"/>
      <c r="AA8" s="109"/>
    </row>
    <row r="9" spans="1:27" ht="24.75" customHeight="1" x14ac:dyDescent="0.35">
      <c r="A9" s="261">
        <v>5</v>
      </c>
      <c r="B9" s="95" t="s">
        <v>92</v>
      </c>
      <c r="C9" s="95" t="s">
        <v>349</v>
      </c>
      <c r="D9" s="235"/>
      <c r="E9" s="97"/>
      <c r="F9" s="98"/>
      <c r="G9" s="98"/>
      <c r="H9" s="98"/>
      <c r="I9" s="98"/>
      <c r="J9" s="99"/>
      <c r="K9" s="100"/>
      <c r="L9" s="131"/>
      <c r="M9" s="102"/>
      <c r="N9" s="222" t="s">
        <v>87</v>
      </c>
      <c r="O9" s="167"/>
      <c r="P9" s="105">
        <v>1</v>
      </c>
      <c r="Q9" s="133" t="str">
        <f t="shared" si="4"/>
        <v>n.a.</v>
      </c>
      <c r="R9" s="133" t="s">
        <v>55</v>
      </c>
      <c r="S9" s="133">
        <v>0</v>
      </c>
      <c r="T9" s="133" t="str">
        <f t="shared" si="6"/>
        <v>n.a.</v>
      </c>
      <c r="U9" s="106">
        <f t="shared" si="7"/>
        <v>0.5</v>
      </c>
      <c r="V9" s="107">
        <f t="shared" si="8"/>
        <v>0.5</v>
      </c>
      <c r="W9" s="65" t="s">
        <v>488</v>
      </c>
      <c r="X9" s="67" t="s">
        <v>513</v>
      </c>
      <c r="Y9" s="108"/>
      <c r="Z9" s="109"/>
      <c r="AA9" s="109"/>
    </row>
    <row r="10" spans="1:27" ht="24.75" customHeight="1" x14ac:dyDescent="0.35">
      <c r="A10" s="261">
        <v>6</v>
      </c>
      <c r="B10" s="95" t="s">
        <v>103</v>
      </c>
      <c r="C10" s="95" t="s">
        <v>350</v>
      </c>
      <c r="D10" s="235"/>
      <c r="E10" s="97"/>
      <c r="F10" s="98"/>
      <c r="G10" s="98"/>
      <c r="H10" s="98"/>
      <c r="I10" s="98"/>
      <c r="J10" s="99"/>
      <c r="K10" s="100"/>
      <c r="L10" s="131"/>
      <c r="M10" s="102"/>
      <c r="N10" s="222" t="s">
        <v>87</v>
      </c>
      <c r="O10" s="167"/>
      <c r="P10" s="105">
        <f t="shared" ref="P10" si="9">IF(O10="",0,O10)</f>
        <v>0</v>
      </c>
      <c r="Q10" s="133" t="str">
        <f t="shared" ref="Q10:Q28" si="10">IF(REL_Corpcredits="no","n.a.",0)</f>
        <v>n.a.</v>
      </c>
      <c r="R10" s="133" t="str">
        <f t="shared" ref="R10:R28" si="11">IF(REL_Projectfin="no","n.a.",0)</f>
        <v>n.a.</v>
      </c>
      <c r="S10" s="133">
        <f t="shared" ref="S10:S28" si="12">IF(REL_Proprietaryassets="no","n.a.",0)</f>
        <v>0</v>
      </c>
      <c r="T10" s="133" t="str">
        <f t="shared" ref="T10:T28" si="13">IF(REL_Assetmanagement="no","n.a.",0)</f>
        <v>n.a.</v>
      </c>
      <c r="U10" s="106">
        <f t="shared" si="0"/>
        <v>0</v>
      </c>
      <c r="V10" s="107">
        <f t="shared" si="1"/>
        <v>0</v>
      </c>
      <c r="X10" s="65" t="s">
        <v>502</v>
      </c>
      <c r="Y10" s="108"/>
      <c r="Z10" s="109"/>
      <c r="AA10" s="109"/>
    </row>
    <row r="11" spans="1:27" ht="26" x14ac:dyDescent="0.35">
      <c r="A11" s="94"/>
      <c r="B11" s="95" t="s">
        <v>351</v>
      </c>
      <c r="C11" s="223"/>
      <c r="D11" s="235"/>
      <c r="E11" s="137">
        <v>0</v>
      </c>
      <c r="F11" s="138" t="s">
        <v>55</v>
      </c>
      <c r="G11" s="138" t="s">
        <v>55</v>
      </c>
      <c r="H11" s="138">
        <v>0</v>
      </c>
      <c r="I11" s="138" t="s">
        <v>55</v>
      </c>
      <c r="J11" s="139">
        <v>0</v>
      </c>
      <c r="K11" s="140">
        <v>0</v>
      </c>
      <c r="L11" s="168"/>
      <c r="M11" s="251" t="s">
        <v>471</v>
      </c>
      <c r="N11" s="252" t="s">
        <v>72</v>
      </c>
      <c r="O11" s="167"/>
      <c r="P11" s="111"/>
      <c r="Q11" s="141"/>
      <c r="R11" s="141"/>
      <c r="S11" s="141"/>
      <c r="T11" s="141"/>
      <c r="U11" s="106"/>
      <c r="V11" s="107"/>
      <c r="W11" s="103"/>
      <c r="X11" s="103"/>
      <c r="Y11" s="108"/>
      <c r="Z11" s="109"/>
      <c r="AA11" s="109"/>
    </row>
    <row r="12" spans="1:27" ht="17.25" customHeight="1" x14ac:dyDescent="0.35">
      <c r="A12" s="94"/>
      <c r="B12" s="95" t="s">
        <v>111</v>
      </c>
      <c r="C12" s="223"/>
      <c r="D12" s="235"/>
      <c r="E12" s="137">
        <v>0</v>
      </c>
      <c r="F12" s="138" t="s">
        <v>55</v>
      </c>
      <c r="G12" s="138" t="s">
        <v>55</v>
      </c>
      <c r="H12" s="138">
        <v>0</v>
      </c>
      <c r="I12" s="138" t="s">
        <v>55</v>
      </c>
      <c r="J12" s="139">
        <v>0</v>
      </c>
      <c r="K12" s="140">
        <v>0</v>
      </c>
      <c r="L12" s="168"/>
      <c r="M12" s="251" t="s">
        <v>472</v>
      </c>
      <c r="N12" s="252" t="s">
        <v>72</v>
      </c>
      <c r="O12" s="167"/>
      <c r="P12" s="111"/>
      <c r="Q12" s="141"/>
      <c r="R12" s="141"/>
      <c r="S12" s="141"/>
      <c r="T12" s="141"/>
      <c r="U12" s="106"/>
      <c r="V12" s="107"/>
      <c r="W12" s="103"/>
      <c r="X12" s="103"/>
      <c r="Y12" s="108"/>
      <c r="Z12" s="109"/>
      <c r="AA12" s="109"/>
    </row>
    <row r="13" spans="1:27" ht="19.5" customHeight="1" x14ac:dyDescent="0.35">
      <c r="A13" s="94"/>
      <c r="B13" s="95" t="s">
        <v>112</v>
      </c>
      <c r="C13" s="223"/>
      <c r="D13" s="235"/>
      <c r="E13" s="137">
        <v>0</v>
      </c>
      <c r="F13" s="138" t="s">
        <v>55</v>
      </c>
      <c r="G13" s="138" t="s">
        <v>55</v>
      </c>
      <c r="H13" s="138">
        <v>0</v>
      </c>
      <c r="I13" s="138" t="s">
        <v>55</v>
      </c>
      <c r="J13" s="139">
        <v>0</v>
      </c>
      <c r="K13" s="140">
        <v>0</v>
      </c>
      <c r="L13" s="168"/>
      <c r="M13" s="251" t="s">
        <v>473</v>
      </c>
      <c r="N13" s="252" t="s">
        <v>72</v>
      </c>
      <c r="O13" s="167"/>
      <c r="P13" s="111"/>
      <c r="Q13" s="141"/>
      <c r="R13" s="141"/>
      <c r="S13" s="141"/>
      <c r="T13" s="141"/>
      <c r="U13" s="106"/>
      <c r="V13" s="107"/>
      <c r="W13" s="103"/>
      <c r="X13" s="103"/>
      <c r="Y13" s="108"/>
      <c r="Z13" s="109"/>
      <c r="AA13" s="109"/>
    </row>
    <row r="14" spans="1:27" ht="40" customHeight="1" x14ac:dyDescent="0.35">
      <c r="A14" s="94">
        <v>7</v>
      </c>
      <c r="B14" s="95" t="s">
        <v>352</v>
      </c>
      <c r="C14" s="223"/>
      <c r="D14" s="235"/>
      <c r="E14" s="97">
        <v>0</v>
      </c>
      <c r="F14" s="98" t="s">
        <v>55</v>
      </c>
      <c r="G14" s="98" t="s">
        <v>55</v>
      </c>
      <c r="H14" s="98">
        <v>0</v>
      </c>
      <c r="I14" s="98" t="s">
        <v>55</v>
      </c>
      <c r="J14" s="99">
        <v>0</v>
      </c>
      <c r="K14" s="100">
        <v>0</v>
      </c>
      <c r="L14" s="131"/>
      <c r="M14" s="102" t="s">
        <v>419</v>
      </c>
      <c r="N14" s="103" t="s">
        <v>70</v>
      </c>
      <c r="O14" s="167"/>
      <c r="P14" s="105">
        <f t="shared" ref="P14:P28" si="14">IF(O14="",0,O14)</f>
        <v>0</v>
      </c>
      <c r="Q14" s="133" t="str">
        <f t="shared" si="10"/>
        <v>n.a.</v>
      </c>
      <c r="R14" s="133" t="str">
        <f t="shared" si="11"/>
        <v>n.a.</v>
      </c>
      <c r="S14" s="133">
        <f t="shared" si="12"/>
        <v>0</v>
      </c>
      <c r="T14" s="133" t="str">
        <f t="shared" si="13"/>
        <v>n.a.</v>
      </c>
      <c r="U14" s="106">
        <f t="shared" ref="U14:U28" si="15">IF(AND(P14=0,SUM(Q14:T14)&gt;0),"ERROR",IF(P14="n.a.","n.a.",IF(P14=0,0,IF(COUNTIF(Q14:T14,"n.a.")=4,"n.a.",IF(COUNTIF(Q14:T14,1)=4,1,0.5+(((COUNTIF(Q14:T14,"1"))/(4-COUNTIF(Q14:T14,"n.a.")))*0.5))))))</f>
        <v>0</v>
      </c>
      <c r="V14" s="107">
        <f t="shared" ref="V14:V28" si="16">IF(U14="n.a.",P14,P14*U14)</f>
        <v>0</v>
      </c>
      <c r="W14" s="65" t="s">
        <v>488</v>
      </c>
      <c r="X14" s="67" t="s">
        <v>520</v>
      </c>
      <c r="Y14" s="108">
        <f>IF(V14&lt;&gt;"",V14-K14,"")</f>
        <v>0</v>
      </c>
      <c r="Z14" s="109">
        <f t="shared" si="2"/>
        <v>0</v>
      </c>
      <c r="AA14" s="109">
        <f t="shared" si="3"/>
        <v>0</v>
      </c>
    </row>
    <row r="15" spans="1:27" ht="40" customHeight="1" x14ac:dyDescent="0.35">
      <c r="A15" s="94">
        <v>8</v>
      </c>
      <c r="B15" s="95" t="s">
        <v>353</v>
      </c>
      <c r="C15" s="223"/>
      <c r="D15" s="235"/>
      <c r="E15" s="97">
        <v>0</v>
      </c>
      <c r="F15" s="98" t="s">
        <v>55</v>
      </c>
      <c r="G15" s="98" t="s">
        <v>55</v>
      </c>
      <c r="H15" s="98">
        <v>0</v>
      </c>
      <c r="I15" s="98" t="s">
        <v>55</v>
      </c>
      <c r="J15" s="99">
        <v>0</v>
      </c>
      <c r="K15" s="100">
        <v>0</v>
      </c>
      <c r="L15" s="131"/>
      <c r="M15" s="102" t="s">
        <v>419</v>
      </c>
      <c r="N15" s="103" t="s">
        <v>70</v>
      </c>
      <c r="O15" s="167"/>
      <c r="P15" s="105">
        <f t="shared" si="14"/>
        <v>0</v>
      </c>
      <c r="Q15" s="133" t="str">
        <f t="shared" si="10"/>
        <v>n.a.</v>
      </c>
      <c r="R15" s="133" t="str">
        <f t="shared" si="11"/>
        <v>n.a.</v>
      </c>
      <c r="S15" s="133">
        <f t="shared" si="12"/>
        <v>0</v>
      </c>
      <c r="T15" s="133" t="str">
        <f t="shared" si="13"/>
        <v>n.a.</v>
      </c>
      <c r="U15" s="106">
        <f t="shared" si="15"/>
        <v>0</v>
      </c>
      <c r="V15" s="107">
        <f t="shared" si="16"/>
        <v>0</v>
      </c>
      <c r="X15" s="65" t="s">
        <v>502</v>
      </c>
      <c r="Y15" s="108">
        <f>IF(V15&lt;&gt;"",V15-K15,"")</f>
        <v>0</v>
      </c>
      <c r="Z15" s="109">
        <f t="shared" si="2"/>
        <v>0</v>
      </c>
      <c r="AA15" s="109">
        <f t="shared" si="3"/>
        <v>0</v>
      </c>
    </row>
    <row r="16" spans="1:27" ht="21.75" customHeight="1" x14ac:dyDescent="0.35">
      <c r="A16" s="94"/>
      <c r="B16" s="135" t="s">
        <v>207</v>
      </c>
      <c r="C16" s="249"/>
      <c r="D16" s="250">
        <v>0</v>
      </c>
      <c r="E16" s="137">
        <v>0</v>
      </c>
      <c r="F16" s="138" t="s">
        <v>55</v>
      </c>
      <c r="G16" s="138" t="s">
        <v>55</v>
      </c>
      <c r="H16" s="138">
        <v>0</v>
      </c>
      <c r="I16" s="138" t="s">
        <v>55</v>
      </c>
      <c r="J16" s="139">
        <v>0</v>
      </c>
      <c r="K16" s="140">
        <v>0</v>
      </c>
      <c r="L16" s="168"/>
      <c r="M16" s="251" t="s">
        <v>474</v>
      </c>
      <c r="N16" s="252" t="s">
        <v>72</v>
      </c>
      <c r="O16" s="167"/>
      <c r="P16" s="111"/>
      <c r="Q16" s="141"/>
      <c r="R16" s="141"/>
      <c r="S16" s="141"/>
      <c r="T16" s="141"/>
      <c r="U16" s="106"/>
      <c r="V16" s="107"/>
      <c r="W16" s="103"/>
      <c r="X16" s="103"/>
      <c r="Y16" s="108"/>
      <c r="Z16" s="109"/>
      <c r="AA16" s="109"/>
    </row>
    <row r="17" spans="1:27" ht="20.25" customHeight="1" x14ac:dyDescent="0.35">
      <c r="A17" s="94"/>
      <c r="B17" s="135" t="s">
        <v>208</v>
      </c>
      <c r="C17" s="249"/>
      <c r="D17" s="250">
        <v>0</v>
      </c>
      <c r="E17" s="137">
        <v>0</v>
      </c>
      <c r="F17" s="138" t="s">
        <v>55</v>
      </c>
      <c r="G17" s="138" t="s">
        <v>55</v>
      </c>
      <c r="H17" s="138">
        <v>0</v>
      </c>
      <c r="I17" s="138" t="s">
        <v>55</v>
      </c>
      <c r="J17" s="139">
        <v>0</v>
      </c>
      <c r="K17" s="140">
        <v>0</v>
      </c>
      <c r="L17" s="168"/>
      <c r="M17" s="251" t="s">
        <v>475</v>
      </c>
      <c r="N17" s="252" t="s">
        <v>72</v>
      </c>
      <c r="O17" s="167"/>
      <c r="P17" s="111"/>
      <c r="Q17" s="141"/>
      <c r="R17" s="141"/>
      <c r="S17" s="141"/>
      <c r="T17" s="141"/>
      <c r="U17" s="106"/>
      <c r="V17" s="107"/>
      <c r="W17" s="103"/>
      <c r="X17" s="103"/>
      <c r="Y17" s="108"/>
      <c r="Z17" s="109"/>
      <c r="AA17" s="109"/>
    </row>
    <row r="18" spans="1:27" ht="24" customHeight="1" x14ac:dyDescent="0.35">
      <c r="A18" s="94"/>
      <c r="B18" s="135" t="s">
        <v>209</v>
      </c>
      <c r="C18" s="249"/>
      <c r="D18" s="250">
        <v>0</v>
      </c>
      <c r="E18" s="137">
        <v>0</v>
      </c>
      <c r="F18" s="138" t="s">
        <v>55</v>
      </c>
      <c r="G18" s="138" t="s">
        <v>55</v>
      </c>
      <c r="H18" s="138">
        <v>0</v>
      </c>
      <c r="I18" s="138" t="s">
        <v>55</v>
      </c>
      <c r="J18" s="139">
        <v>0</v>
      </c>
      <c r="K18" s="140">
        <v>0</v>
      </c>
      <c r="L18" s="168"/>
      <c r="M18" s="251" t="s">
        <v>476</v>
      </c>
      <c r="N18" s="252" t="s">
        <v>72</v>
      </c>
      <c r="O18" s="167"/>
      <c r="P18" s="111"/>
      <c r="Q18" s="141"/>
      <c r="R18" s="141"/>
      <c r="S18" s="141"/>
      <c r="T18" s="141"/>
      <c r="U18" s="106"/>
      <c r="V18" s="107"/>
      <c r="W18" s="103"/>
      <c r="X18" s="103"/>
      <c r="Y18" s="108"/>
      <c r="Z18" s="109"/>
      <c r="AA18" s="109"/>
    </row>
    <row r="19" spans="1:27" ht="22.5" customHeight="1" x14ac:dyDescent="0.35">
      <c r="A19" s="94"/>
      <c r="B19" s="135" t="s">
        <v>290</v>
      </c>
      <c r="C19" s="249"/>
      <c r="D19" s="250">
        <v>0</v>
      </c>
      <c r="E19" s="137">
        <v>0</v>
      </c>
      <c r="F19" s="138" t="s">
        <v>55</v>
      </c>
      <c r="G19" s="138" t="s">
        <v>55</v>
      </c>
      <c r="H19" s="138">
        <v>0</v>
      </c>
      <c r="I19" s="138" t="s">
        <v>55</v>
      </c>
      <c r="J19" s="139">
        <v>0</v>
      </c>
      <c r="K19" s="140">
        <v>0</v>
      </c>
      <c r="L19" s="168"/>
      <c r="M19" s="251" t="s">
        <v>448</v>
      </c>
      <c r="N19" s="252" t="s">
        <v>72</v>
      </c>
      <c r="O19" s="167"/>
      <c r="P19" s="111"/>
      <c r="Q19" s="141"/>
      <c r="R19" s="141"/>
      <c r="S19" s="141"/>
      <c r="T19" s="141"/>
      <c r="U19" s="106"/>
      <c r="V19" s="107"/>
      <c r="W19" s="103"/>
      <c r="X19" s="103"/>
      <c r="Y19" s="108"/>
      <c r="Z19" s="109"/>
      <c r="AA19" s="109"/>
    </row>
    <row r="20" spans="1:27" ht="21.75" customHeight="1" x14ac:dyDescent="0.35">
      <c r="A20" s="94"/>
      <c r="B20" s="135" t="s">
        <v>260</v>
      </c>
      <c r="C20" s="249"/>
      <c r="D20" s="250"/>
      <c r="E20" s="137">
        <v>0</v>
      </c>
      <c r="F20" s="138" t="s">
        <v>55</v>
      </c>
      <c r="G20" s="138" t="s">
        <v>55</v>
      </c>
      <c r="H20" s="138">
        <v>0</v>
      </c>
      <c r="I20" s="138" t="s">
        <v>55</v>
      </c>
      <c r="J20" s="139">
        <v>0</v>
      </c>
      <c r="K20" s="140">
        <v>0</v>
      </c>
      <c r="L20" s="168"/>
      <c r="M20" s="251" t="s">
        <v>449</v>
      </c>
      <c r="N20" s="252" t="s">
        <v>72</v>
      </c>
      <c r="O20" s="167"/>
      <c r="P20" s="111"/>
      <c r="Q20" s="141"/>
      <c r="R20" s="141"/>
      <c r="S20" s="141"/>
      <c r="T20" s="141"/>
      <c r="U20" s="106"/>
      <c r="V20" s="107"/>
      <c r="W20" s="103"/>
      <c r="X20" s="103"/>
      <c r="Y20" s="108"/>
      <c r="Z20" s="109"/>
      <c r="AA20" s="109"/>
    </row>
    <row r="21" spans="1:27" ht="21.75" customHeight="1" x14ac:dyDescent="0.35">
      <c r="A21" s="94"/>
      <c r="B21" s="135" t="s">
        <v>354</v>
      </c>
      <c r="C21" s="249"/>
      <c r="D21" s="250">
        <v>0</v>
      </c>
      <c r="E21" s="137">
        <v>0</v>
      </c>
      <c r="F21" s="138" t="s">
        <v>55</v>
      </c>
      <c r="G21" s="138" t="s">
        <v>55</v>
      </c>
      <c r="H21" s="138">
        <v>0</v>
      </c>
      <c r="I21" s="138" t="s">
        <v>55</v>
      </c>
      <c r="J21" s="139">
        <v>0</v>
      </c>
      <c r="K21" s="140">
        <v>0</v>
      </c>
      <c r="L21" s="168"/>
      <c r="M21" s="251" t="s">
        <v>462</v>
      </c>
      <c r="N21" s="252" t="s">
        <v>72</v>
      </c>
      <c r="O21" s="167"/>
      <c r="P21" s="111"/>
      <c r="Q21" s="141"/>
      <c r="R21" s="141"/>
      <c r="S21" s="141"/>
      <c r="T21" s="141"/>
      <c r="U21" s="106"/>
      <c r="V21" s="107"/>
      <c r="W21" s="103"/>
      <c r="X21" s="103"/>
      <c r="Y21" s="108"/>
      <c r="Z21" s="109"/>
      <c r="AA21" s="109"/>
    </row>
    <row r="22" spans="1:27" ht="40" customHeight="1" x14ac:dyDescent="0.35">
      <c r="A22" s="94">
        <v>9</v>
      </c>
      <c r="B22" s="95" t="s">
        <v>355</v>
      </c>
      <c r="C22" s="223"/>
      <c r="D22" s="235"/>
      <c r="E22" s="97">
        <v>0</v>
      </c>
      <c r="F22" s="98" t="s">
        <v>55</v>
      </c>
      <c r="G22" s="98" t="s">
        <v>55</v>
      </c>
      <c r="H22" s="98">
        <v>0</v>
      </c>
      <c r="I22" s="98" t="s">
        <v>55</v>
      </c>
      <c r="J22" s="99">
        <v>0</v>
      </c>
      <c r="K22" s="100">
        <v>0</v>
      </c>
      <c r="L22" s="131"/>
      <c r="M22" s="102" t="s">
        <v>419</v>
      </c>
      <c r="N22" s="132" t="s">
        <v>75</v>
      </c>
      <c r="O22" s="167"/>
      <c r="P22" s="105">
        <f t="shared" si="14"/>
        <v>0</v>
      </c>
      <c r="Q22" s="133" t="str">
        <f t="shared" si="10"/>
        <v>n.a.</v>
      </c>
      <c r="R22" s="133" t="str">
        <f t="shared" si="11"/>
        <v>n.a.</v>
      </c>
      <c r="S22" s="133">
        <f t="shared" si="12"/>
        <v>0</v>
      </c>
      <c r="T22" s="133" t="str">
        <f t="shared" si="13"/>
        <v>n.a.</v>
      </c>
      <c r="U22" s="106">
        <f t="shared" si="15"/>
        <v>0</v>
      </c>
      <c r="V22" s="107">
        <f t="shared" si="16"/>
        <v>0</v>
      </c>
      <c r="X22" s="65" t="s">
        <v>502</v>
      </c>
      <c r="Y22" s="108">
        <f>IF(V22&lt;&gt;"",V22-K22,"")</f>
        <v>0</v>
      </c>
      <c r="Z22" s="109">
        <f t="shared" si="2"/>
        <v>0</v>
      </c>
      <c r="AA22" s="109">
        <f t="shared" si="3"/>
        <v>0</v>
      </c>
    </row>
    <row r="23" spans="1:27" ht="40" customHeight="1" x14ac:dyDescent="0.35">
      <c r="A23" s="94">
        <v>10</v>
      </c>
      <c r="B23" s="95" t="s">
        <v>356</v>
      </c>
      <c r="C23" s="223"/>
      <c r="D23" s="235"/>
      <c r="E23" s="97">
        <v>0</v>
      </c>
      <c r="F23" s="98" t="s">
        <v>55</v>
      </c>
      <c r="G23" s="98" t="s">
        <v>55</v>
      </c>
      <c r="H23" s="98">
        <v>0</v>
      </c>
      <c r="I23" s="98" t="s">
        <v>55</v>
      </c>
      <c r="J23" s="99">
        <v>0</v>
      </c>
      <c r="K23" s="100">
        <v>0</v>
      </c>
      <c r="L23" s="131"/>
      <c r="M23" s="102" t="s">
        <v>419</v>
      </c>
      <c r="N23" s="103" t="s">
        <v>70</v>
      </c>
      <c r="O23" s="167"/>
      <c r="P23" s="105">
        <f t="shared" si="14"/>
        <v>0</v>
      </c>
      <c r="Q23" s="133" t="str">
        <f t="shared" si="10"/>
        <v>n.a.</v>
      </c>
      <c r="R23" s="133" t="str">
        <f t="shared" si="11"/>
        <v>n.a.</v>
      </c>
      <c r="S23" s="133">
        <f t="shared" si="12"/>
        <v>0</v>
      </c>
      <c r="T23" s="133" t="str">
        <f t="shared" si="13"/>
        <v>n.a.</v>
      </c>
      <c r="U23" s="106">
        <f t="shared" si="15"/>
        <v>0</v>
      </c>
      <c r="V23" s="107">
        <f t="shared" si="16"/>
        <v>0</v>
      </c>
      <c r="X23" s="65" t="s">
        <v>502</v>
      </c>
      <c r="Y23" s="108">
        <f>IF(V23&lt;&gt;"",V23-K23,"")</f>
        <v>0</v>
      </c>
      <c r="Z23" s="109">
        <f t="shared" si="2"/>
        <v>0</v>
      </c>
      <c r="AA23" s="109">
        <f t="shared" si="3"/>
        <v>0</v>
      </c>
    </row>
    <row r="24" spans="1:27" ht="40" customHeight="1" x14ac:dyDescent="0.35">
      <c r="A24" s="94">
        <v>11</v>
      </c>
      <c r="B24" s="95" t="s">
        <v>118</v>
      </c>
      <c r="C24" s="223"/>
      <c r="D24" s="235"/>
      <c r="E24" s="97">
        <v>0</v>
      </c>
      <c r="F24" s="98" t="s">
        <v>55</v>
      </c>
      <c r="G24" s="98" t="s">
        <v>55</v>
      </c>
      <c r="H24" s="98">
        <v>0</v>
      </c>
      <c r="I24" s="98" t="s">
        <v>55</v>
      </c>
      <c r="J24" s="99">
        <v>0</v>
      </c>
      <c r="K24" s="100">
        <v>0</v>
      </c>
      <c r="L24" s="131"/>
      <c r="M24" s="102" t="s">
        <v>477</v>
      </c>
      <c r="N24" s="103" t="s">
        <v>70</v>
      </c>
      <c r="O24" s="167"/>
      <c r="P24" s="105">
        <f t="shared" si="14"/>
        <v>0</v>
      </c>
      <c r="Q24" s="133" t="str">
        <f t="shared" si="10"/>
        <v>n.a.</v>
      </c>
      <c r="R24" s="133" t="str">
        <f t="shared" si="11"/>
        <v>n.a.</v>
      </c>
      <c r="S24" s="133">
        <f t="shared" si="12"/>
        <v>0</v>
      </c>
      <c r="T24" s="133" t="str">
        <f t="shared" si="13"/>
        <v>n.a.</v>
      </c>
      <c r="U24" s="106">
        <f t="shared" si="15"/>
        <v>0</v>
      </c>
      <c r="V24" s="107">
        <f t="shared" si="16"/>
        <v>0</v>
      </c>
      <c r="X24" s="65" t="s">
        <v>502</v>
      </c>
      <c r="Y24" s="108">
        <f>IF(V24&lt;&gt;"",V24-K24,"")</f>
        <v>0</v>
      </c>
      <c r="Z24" s="109">
        <f t="shared" si="2"/>
        <v>0</v>
      </c>
      <c r="AA24" s="109">
        <f t="shared" si="3"/>
        <v>0</v>
      </c>
    </row>
    <row r="25" spans="1:27" ht="40" customHeight="1" x14ac:dyDescent="0.35">
      <c r="A25" s="94">
        <v>12</v>
      </c>
      <c r="B25" s="95" t="s">
        <v>280</v>
      </c>
      <c r="C25" s="223"/>
      <c r="D25" s="235">
        <v>0</v>
      </c>
      <c r="E25" s="97">
        <v>0</v>
      </c>
      <c r="F25" s="98" t="s">
        <v>55</v>
      </c>
      <c r="G25" s="98" t="s">
        <v>55</v>
      </c>
      <c r="H25" s="98">
        <v>0</v>
      </c>
      <c r="I25" s="98" t="s">
        <v>55</v>
      </c>
      <c r="J25" s="99">
        <v>0</v>
      </c>
      <c r="K25" s="100">
        <v>0</v>
      </c>
      <c r="L25" s="131"/>
      <c r="M25" s="102" t="s">
        <v>419</v>
      </c>
      <c r="N25" s="103" t="s">
        <v>70</v>
      </c>
      <c r="O25" s="167">
        <f>IF(UN_GlobalCompact="yes",1,0)</f>
        <v>1</v>
      </c>
      <c r="P25" s="105">
        <f t="shared" si="14"/>
        <v>1</v>
      </c>
      <c r="Q25" s="133" t="str">
        <f t="shared" si="10"/>
        <v>n.a.</v>
      </c>
      <c r="R25" s="133" t="str">
        <f t="shared" si="11"/>
        <v>n.a.</v>
      </c>
      <c r="S25" s="133">
        <v>1</v>
      </c>
      <c r="T25" s="133" t="str">
        <f t="shared" si="13"/>
        <v>n.a.</v>
      </c>
      <c r="U25" s="106">
        <f t="shared" si="15"/>
        <v>1</v>
      </c>
      <c r="V25" s="107">
        <f t="shared" si="16"/>
        <v>1</v>
      </c>
      <c r="W25" s="65" t="s">
        <v>488</v>
      </c>
      <c r="X25" s="67" t="s">
        <v>494</v>
      </c>
      <c r="Y25" s="108">
        <f>IF(V25&lt;&gt;"",V25-K25,"")</f>
        <v>1</v>
      </c>
      <c r="Z25" s="109">
        <f t="shared" si="2"/>
        <v>1</v>
      </c>
      <c r="AA25" s="109">
        <f t="shared" si="3"/>
        <v>0</v>
      </c>
    </row>
    <row r="26" spans="1:27" ht="40" customHeight="1" x14ac:dyDescent="0.35">
      <c r="A26" s="94">
        <v>13</v>
      </c>
      <c r="B26" s="95" t="s">
        <v>281</v>
      </c>
      <c r="C26" s="223"/>
      <c r="D26" s="235"/>
      <c r="E26" s="97">
        <v>0</v>
      </c>
      <c r="F26" s="98" t="s">
        <v>55</v>
      </c>
      <c r="G26" s="98" t="s">
        <v>55</v>
      </c>
      <c r="H26" s="98">
        <v>0</v>
      </c>
      <c r="I26" s="98" t="s">
        <v>55</v>
      </c>
      <c r="J26" s="99">
        <v>0</v>
      </c>
      <c r="K26" s="100">
        <v>0</v>
      </c>
      <c r="L26" s="131"/>
      <c r="M26" s="102" t="s">
        <v>419</v>
      </c>
      <c r="N26" s="132" t="s">
        <v>75</v>
      </c>
      <c r="O26" s="167"/>
      <c r="P26" s="105">
        <v>0</v>
      </c>
      <c r="Q26" s="133" t="str">
        <f t="shared" si="10"/>
        <v>n.a.</v>
      </c>
      <c r="R26" s="133" t="str">
        <f t="shared" si="11"/>
        <v>n.a.</v>
      </c>
      <c r="S26" s="133">
        <f t="shared" si="12"/>
        <v>0</v>
      </c>
      <c r="T26" s="133" t="str">
        <f t="shared" si="13"/>
        <v>n.a.</v>
      </c>
      <c r="U26" s="106">
        <f t="shared" si="15"/>
        <v>0</v>
      </c>
      <c r="V26" s="107">
        <f t="shared" si="16"/>
        <v>0</v>
      </c>
      <c r="W26" s="65" t="s">
        <v>488</v>
      </c>
      <c r="X26" s="65" t="s">
        <v>563</v>
      </c>
      <c r="Y26" s="108">
        <f>IF(V26&lt;&gt;"",V26-K26,"")</f>
        <v>0</v>
      </c>
      <c r="Z26" s="109">
        <f t="shared" si="2"/>
        <v>0</v>
      </c>
      <c r="AA26" s="109">
        <f t="shared" si="3"/>
        <v>0</v>
      </c>
    </row>
    <row r="27" spans="1:27" ht="40" customHeight="1" x14ac:dyDescent="0.35">
      <c r="A27" s="94">
        <v>14</v>
      </c>
      <c r="B27" s="95" t="s">
        <v>282</v>
      </c>
      <c r="C27" s="223"/>
      <c r="D27" s="235">
        <v>0</v>
      </c>
      <c r="E27" s="97">
        <v>0</v>
      </c>
      <c r="F27" s="98" t="s">
        <v>55</v>
      </c>
      <c r="G27" s="98" t="s">
        <v>55</v>
      </c>
      <c r="H27" s="98">
        <v>0</v>
      </c>
      <c r="I27" s="98" t="s">
        <v>55</v>
      </c>
      <c r="J27" s="99">
        <v>0</v>
      </c>
      <c r="K27" s="100">
        <v>0</v>
      </c>
      <c r="L27" s="131"/>
      <c r="M27" s="102" t="s">
        <v>419</v>
      </c>
      <c r="N27" s="103" t="s">
        <v>70</v>
      </c>
      <c r="O27" s="167">
        <f>IF(OECD_GuidelinesforMNEs="yes",1,0)</f>
        <v>0</v>
      </c>
      <c r="P27" s="105">
        <f t="shared" si="14"/>
        <v>0</v>
      </c>
      <c r="Q27" s="133" t="str">
        <f t="shared" si="10"/>
        <v>n.a.</v>
      </c>
      <c r="R27" s="133" t="str">
        <f t="shared" si="11"/>
        <v>n.a.</v>
      </c>
      <c r="S27" s="133">
        <f t="shared" si="12"/>
        <v>0</v>
      </c>
      <c r="T27" s="133" t="str">
        <f t="shared" si="13"/>
        <v>n.a.</v>
      </c>
      <c r="U27" s="106">
        <f t="shared" si="15"/>
        <v>0</v>
      </c>
      <c r="V27" s="107">
        <f t="shared" si="16"/>
        <v>0</v>
      </c>
      <c r="X27" s="65" t="s">
        <v>502</v>
      </c>
      <c r="Y27" s="108">
        <f>IF(V27&lt;&gt;"",V27-K27,"")</f>
        <v>0</v>
      </c>
      <c r="Z27" s="109">
        <f t="shared" si="2"/>
        <v>0</v>
      </c>
      <c r="AA27" s="109">
        <f t="shared" si="3"/>
        <v>0</v>
      </c>
    </row>
    <row r="28" spans="1:27" ht="40" customHeight="1" x14ac:dyDescent="0.35">
      <c r="A28" s="94">
        <v>15</v>
      </c>
      <c r="B28" s="95" t="s">
        <v>294</v>
      </c>
      <c r="C28" s="223"/>
      <c r="D28" s="235"/>
      <c r="E28" s="97">
        <v>0</v>
      </c>
      <c r="F28" s="98" t="s">
        <v>55</v>
      </c>
      <c r="G28" s="98" t="s">
        <v>55</v>
      </c>
      <c r="H28" s="98">
        <v>0</v>
      </c>
      <c r="I28" s="98" t="s">
        <v>55</v>
      </c>
      <c r="J28" s="99">
        <v>0</v>
      </c>
      <c r="K28" s="100">
        <v>0</v>
      </c>
      <c r="L28" s="131"/>
      <c r="M28" s="102" t="s">
        <v>419</v>
      </c>
      <c r="N28" s="103" t="s">
        <v>70</v>
      </c>
      <c r="O28" s="167"/>
      <c r="P28" s="105">
        <f t="shared" si="14"/>
        <v>0</v>
      </c>
      <c r="Q28" s="133" t="str">
        <f t="shared" si="10"/>
        <v>n.a.</v>
      </c>
      <c r="R28" s="133" t="str">
        <f t="shared" si="11"/>
        <v>n.a.</v>
      </c>
      <c r="S28" s="133">
        <f t="shared" si="12"/>
        <v>0</v>
      </c>
      <c r="T28" s="133" t="str">
        <f t="shared" si="13"/>
        <v>n.a.</v>
      </c>
      <c r="U28" s="106">
        <f t="shared" si="15"/>
        <v>0</v>
      </c>
      <c r="V28" s="107">
        <f t="shared" si="16"/>
        <v>0</v>
      </c>
      <c r="X28" s="65" t="s">
        <v>502</v>
      </c>
      <c r="Y28" s="108">
        <f>IF(V28&lt;&gt;"",V28-K28,"")</f>
        <v>0</v>
      </c>
      <c r="Z28" s="109">
        <f t="shared" si="2"/>
        <v>0</v>
      </c>
      <c r="AA28" s="109">
        <f t="shared" si="3"/>
        <v>0</v>
      </c>
    </row>
    <row r="29" spans="1:27" s="174" customFormat="1" ht="40" customHeight="1" x14ac:dyDescent="0.35">
      <c r="A29" s="175" t="s">
        <v>8</v>
      </c>
      <c r="B29" s="176"/>
      <c r="C29" s="176"/>
      <c r="D29" s="237"/>
      <c r="E29" s="179">
        <f>AVERAGE(E4:E28)*10</f>
        <v>0</v>
      </c>
      <c r="F29" s="179"/>
      <c r="G29" s="179"/>
      <c r="H29" s="179"/>
      <c r="I29" s="179"/>
      <c r="J29" s="180" t="str">
        <f>IFERROR(K29/E29,"")</f>
        <v/>
      </c>
      <c r="K29" s="181">
        <f>AVERAGE(K4:K28)*10</f>
        <v>0</v>
      </c>
      <c r="L29" s="182"/>
      <c r="M29" s="183"/>
      <c r="N29" s="184"/>
      <c r="O29" s="185"/>
      <c r="P29" s="186">
        <f>AVERAGE(P4:P28)*10</f>
        <v>2.5</v>
      </c>
      <c r="Q29" s="187"/>
      <c r="R29" s="187"/>
      <c r="S29" s="187"/>
      <c r="T29" s="187"/>
      <c r="U29" s="188">
        <f>IFERROR(V29/P29,"")</f>
        <v>0.83333333333333337</v>
      </c>
      <c r="V29" s="189">
        <f>AVERAGE(V4:V28)*10</f>
        <v>2.0833333333333335</v>
      </c>
      <c r="W29" s="190"/>
      <c r="X29" s="190"/>
      <c r="Y29" s="191">
        <f>V29-K29</f>
        <v>2.0833333333333335</v>
      </c>
      <c r="Z29" s="192">
        <f>SUM(Z4:Z28)</f>
        <v>1</v>
      </c>
      <c r="AA29" s="192">
        <f>SUM(AA4:AA28)</f>
        <v>0</v>
      </c>
    </row>
    <row r="30" spans="1:27" x14ac:dyDescent="0.35">
      <c r="A30" s="193" t="s">
        <v>123</v>
      </c>
      <c r="B30" s="194"/>
      <c r="C30" s="194"/>
      <c r="D30" s="238"/>
      <c r="E30" s="197">
        <f>E29/10</f>
        <v>0</v>
      </c>
      <c r="F30" s="197"/>
      <c r="G30" s="197"/>
      <c r="H30" s="197"/>
      <c r="I30" s="197"/>
      <c r="J30" s="197"/>
      <c r="K30" s="198">
        <f>K29/10</f>
        <v>0</v>
      </c>
      <c r="L30" s="199"/>
      <c r="M30" s="199"/>
      <c r="N30" s="200"/>
      <c r="O30" s="201"/>
      <c r="P30" s="202">
        <f>P29/10</f>
        <v>0.25</v>
      </c>
      <c r="Q30" s="203"/>
      <c r="R30" s="203"/>
      <c r="S30" s="203"/>
      <c r="T30" s="203"/>
      <c r="U30" s="204"/>
      <c r="V30" s="205">
        <f>V29/10</f>
        <v>0.20833333333333334</v>
      </c>
      <c r="W30" s="206"/>
      <c r="X30" s="206"/>
      <c r="Y30" s="207"/>
      <c r="Z30" s="208"/>
      <c r="AA30" s="208"/>
    </row>
    <row r="32" spans="1:27" x14ac:dyDescent="0.35">
      <c r="N32" s="210" t="s">
        <v>124</v>
      </c>
    </row>
    <row r="33" spans="1:15" x14ac:dyDescent="0.35">
      <c r="N33" s="209" t="s">
        <v>87</v>
      </c>
      <c r="O33" s="65" t="s">
        <v>125</v>
      </c>
    </row>
    <row r="34" spans="1:15" x14ac:dyDescent="0.35">
      <c r="N34" s="209" t="s">
        <v>70</v>
      </c>
      <c r="O34" s="65" t="s">
        <v>126</v>
      </c>
    </row>
    <row r="35" spans="1:15" x14ac:dyDescent="0.35">
      <c r="N35" s="209" t="s">
        <v>75</v>
      </c>
      <c r="O35" s="65" t="s">
        <v>127</v>
      </c>
    </row>
    <row r="36" spans="1:15" x14ac:dyDescent="0.35">
      <c r="A36" s="65"/>
      <c r="B36" s="65"/>
      <c r="C36" s="65"/>
      <c r="N36" s="209" t="s">
        <v>108</v>
      </c>
      <c r="O36" s="65" t="s">
        <v>128</v>
      </c>
    </row>
    <row r="37" spans="1:15" x14ac:dyDescent="0.35">
      <c r="A37" s="65"/>
      <c r="B37" s="65"/>
      <c r="C37" s="65"/>
      <c r="N37" s="209" t="s">
        <v>72</v>
      </c>
      <c r="O37" s="65" t="s">
        <v>129</v>
      </c>
    </row>
  </sheetData>
  <dataValidations count="1">
    <dataValidation type="list" allowBlank="1" showDropDown="1" showErrorMessage="1" error="Please insert 0, 1 or n.a.!" sqref="Q4:T6 Q8:T28" xr:uid="{00260018-0068-42A1-A97E-005F004F006E}"/>
  </dataValidations>
  <pageMargins left="0.70078740157480324" right="0.70078740157480324" top="0.75196850393700787" bottom="0.75196850393700787" header="0.3" footer="0.3"/>
  <pageSetup paperSize="9" firstPageNumber="429496729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9FCB3B"/>
  </sheetPr>
  <dimension ref="A1:AA40"/>
  <sheetViews>
    <sheetView zoomScale="85" workbookViewId="0">
      <pane xSplit="2" ySplit="2" topLeftCell="V26" activePane="bottomRight" state="frozen"/>
      <selection activeCell="B10" sqref="B10"/>
      <selection pane="topRight"/>
      <selection pane="bottomLeft"/>
      <selection pane="bottomRight" activeCell="AC28" sqref="AC28"/>
    </sheetView>
  </sheetViews>
  <sheetFormatPr defaultColWidth="9.1796875" defaultRowHeight="13" x14ac:dyDescent="0.35"/>
  <cols>
    <col min="1" max="1" width="4.6328125" style="66" customWidth="1"/>
    <col min="2" max="2" width="62.1796875" style="67" customWidth="1"/>
    <col min="3" max="3" width="5.1796875" style="67" customWidth="1"/>
    <col min="4" max="11" width="5.6328125" style="65" customWidth="1"/>
    <col min="12" max="13" width="20.6328125" style="65" customWidth="1"/>
    <col min="14" max="14" width="17.1796875" style="65" customWidth="1"/>
    <col min="15" max="20" width="5.6328125" style="65" customWidth="1"/>
    <col min="21" max="22" width="5.45312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357</v>
      </c>
      <c r="B2" s="69"/>
      <c r="C2" s="69"/>
      <c r="D2" s="76"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68</v>
      </c>
      <c r="B3" s="84"/>
      <c r="C3" s="84"/>
      <c r="D3" s="90"/>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358</v>
      </c>
      <c r="C4" s="95"/>
      <c r="D4" s="104"/>
      <c r="E4" s="97">
        <v>0</v>
      </c>
      <c r="F4" s="98" t="s">
        <v>55</v>
      </c>
      <c r="G4" s="98" t="s">
        <v>55</v>
      </c>
      <c r="H4" s="98">
        <v>0</v>
      </c>
      <c r="I4" s="98" t="s">
        <v>55</v>
      </c>
      <c r="J4" s="99">
        <v>0</v>
      </c>
      <c r="K4" s="100">
        <v>0</v>
      </c>
      <c r="L4" s="101" t="s">
        <v>415</v>
      </c>
      <c r="M4" s="102" t="s">
        <v>478</v>
      </c>
      <c r="N4" s="103" t="s">
        <v>70</v>
      </c>
      <c r="O4" s="104"/>
      <c r="P4" s="133">
        <v>1</v>
      </c>
      <c r="Q4" s="133" t="str">
        <f>IF(REL_Corpcredits="no","n.a.",0)</f>
        <v>n.a.</v>
      </c>
      <c r="R4" s="133" t="str">
        <f>IF(REL_Projectfin="no","n.a.",0)</f>
        <v>n.a.</v>
      </c>
      <c r="S4" s="133">
        <v>1</v>
      </c>
      <c r="T4" s="133" t="str">
        <f>IF(REL_Assetmanagement="no","n.a.",0)</f>
        <v>n.a.</v>
      </c>
      <c r="U4" s="106">
        <f t="shared" ref="U4:U24" si="0">IF(AND(P4=0,SUM(Q4:T4)&gt;0),"ERROR",IF(P4="n.a.","n.a.",IF(P4=0,0,IF(COUNTIF(Q4:T4,"n.a.")=4,"n.a.",IF(COUNTIF(Q4:T4,1)=4,1,0.5+(((COUNTIF(Q4:T4,"1"))/(4-COUNTIF(Q4:T4,"n.a.")))*0.5))))))</f>
        <v>1</v>
      </c>
      <c r="V4" s="107">
        <f>IF(U4="n.a.",P4,P4*U4)</f>
        <v>1</v>
      </c>
      <c r="W4" s="269" t="s">
        <v>392</v>
      </c>
      <c r="X4" s="67" t="s">
        <v>543</v>
      </c>
      <c r="Y4" s="108">
        <f>IF(V4&lt;&gt;"",V4-K4,"")</f>
        <v>1</v>
      </c>
      <c r="Z4" s="109">
        <f t="shared" ref="Z4:Z31" si="1">IF(Y4&lt;&gt;"",IF(Y4&gt;0,1,0),"")</f>
        <v>1</v>
      </c>
      <c r="AA4" s="109">
        <f t="shared" ref="AA4:AA31" si="2">IF(Y4&lt;&gt;"",IF(Y4&lt;0,1,0),"")</f>
        <v>0</v>
      </c>
    </row>
    <row r="5" spans="1:27" ht="24" customHeight="1" x14ac:dyDescent="0.35">
      <c r="A5" s="94"/>
      <c r="B5" s="135" t="s">
        <v>359</v>
      </c>
      <c r="C5" s="135"/>
      <c r="D5" s="262"/>
      <c r="E5" s="137">
        <v>0</v>
      </c>
      <c r="F5" s="138" t="s">
        <v>55</v>
      </c>
      <c r="G5" s="138" t="s">
        <v>55</v>
      </c>
      <c r="H5" s="138">
        <v>0</v>
      </c>
      <c r="I5" s="138" t="s">
        <v>55</v>
      </c>
      <c r="J5" s="139">
        <v>0</v>
      </c>
      <c r="K5" s="140">
        <v>0</v>
      </c>
      <c r="L5" s="255"/>
      <c r="M5" s="251" t="s">
        <v>479</v>
      </c>
      <c r="N5" s="252" t="s">
        <v>72</v>
      </c>
      <c r="O5" s="104"/>
      <c r="P5" s="141"/>
      <c r="Q5" s="141"/>
      <c r="R5" s="141"/>
      <c r="S5" s="141"/>
      <c r="T5" s="141"/>
      <c r="U5" s="141"/>
      <c r="V5" s="141"/>
      <c r="W5" s="141"/>
      <c r="X5" s="141"/>
      <c r="Y5" s="141"/>
      <c r="Z5" s="141"/>
      <c r="AA5" s="141"/>
    </row>
    <row r="6" spans="1:27" ht="40" customHeight="1" x14ac:dyDescent="0.35">
      <c r="A6" s="94">
        <v>2</v>
      </c>
      <c r="B6" s="95" t="s">
        <v>360</v>
      </c>
      <c r="C6" s="95"/>
      <c r="D6" s="104"/>
      <c r="E6" s="97">
        <v>0</v>
      </c>
      <c r="F6" s="98" t="s">
        <v>55</v>
      </c>
      <c r="G6" s="98" t="s">
        <v>55</v>
      </c>
      <c r="H6" s="98">
        <v>0</v>
      </c>
      <c r="I6" s="98" t="s">
        <v>55</v>
      </c>
      <c r="J6" s="99">
        <v>0</v>
      </c>
      <c r="K6" s="100">
        <v>0</v>
      </c>
      <c r="L6" s="131"/>
      <c r="M6" s="102" t="s">
        <v>419</v>
      </c>
      <c r="N6" s="103" t="s">
        <v>70</v>
      </c>
      <c r="O6" s="104"/>
      <c r="P6" s="133">
        <f t="shared" ref="P6:P31" si="3">IF(O6="",0,O6)</f>
        <v>0</v>
      </c>
      <c r="Q6" s="141" t="s">
        <v>55</v>
      </c>
      <c r="R6" s="141" t="s">
        <v>55</v>
      </c>
      <c r="S6" s="133">
        <v>0</v>
      </c>
      <c r="T6" s="133" t="str">
        <f t="shared" ref="T6:T20" si="4">IF(REL_Assetmanagement="no","n.a.",0)</f>
        <v>n.a.</v>
      </c>
      <c r="U6" s="106">
        <f t="shared" si="0"/>
        <v>0</v>
      </c>
      <c r="V6" s="107">
        <f t="shared" ref="V6:V24" si="5">IF(U6="n.a.",P6,P6*U6)</f>
        <v>0</v>
      </c>
      <c r="X6" s="65" t="s">
        <v>502</v>
      </c>
      <c r="Y6" s="108">
        <f>IF(V6&lt;&gt;"",V6-K6,"")</f>
        <v>0</v>
      </c>
      <c r="Z6" s="109">
        <f t="shared" si="1"/>
        <v>0</v>
      </c>
      <c r="AA6" s="109">
        <f t="shared" si="2"/>
        <v>0</v>
      </c>
    </row>
    <row r="7" spans="1:27" ht="40" customHeight="1" x14ac:dyDescent="0.35">
      <c r="A7" s="94">
        <v>3</v>
      </c>
      <c r="B7" s="95" t="s">
        <v>361</v>
      </c>
      <c r="C7" s="95"/>
      <c r="D7" s="104"/>
      <c r="E7" s="97">
        <v>0</v>
      </c>
      <c r="F7" s="98" t="s">
        <v>55</v>
      </c>
      <c r="G7" s="98" t="s">
        <v>55</v>
      </c>
      <c r="H7" s="98">
        <v>0</v>
      </c>
      <c r="I7" s="98" t="s">
        <v>55</v>
      </c>
      <c r="J7" s="99">
        <v>0</v>
      </c>
      <c r="K7" s="100">
        <v>0</v>
      </c>
      <c r="L7" s="131"/>
      <c r="M7" s="102" t="s">
        <v>419</v>
      </c>
      <c r="N7" s="103" t="s">
        <v>70</v>
      </c>
      <c r="O7" s="104"/>
      <c r="P7" s="133">
        <f t="shared" si="3"/>
        <v>0</v>
      </c>
      <c r="Q7" s="141" t="s">
        <v>55</v>
      </c>
      <c r="R7" s="141" t="s">
        <v>55</v>
      </c>
      <c r="S7" s="133">
        <f>IF(REL_Proprietaryassets="no","n.a.",0)</f>
        <v>0</v>
      </c>
      <c r="T7" s="133" t="str">
        <f t="shared" si="4"/>
        <v>n.a.</v>
      </c>
      <c r="U7" s="106">
        <f t="shared" si="0"/>
        <v>0</v>
      </c>
      <c r="V7" s="107">
        <f t="shared" si="5"/>
        <v>0</v>
      </c>
      <c r="X7" s="65" t="s">
        <v>502</v>
      </c>
      <c r="Y7" s="108">
        <f>IF(V7&lt;&gt;"",V7-K7,"")</f>
        <v>0</v>
      </c>
      <c r="Z7" s="109">
        <f t="shared" si="1"/>
        <v>0</v>
      </c>
      <c r="AA7" s="109">
        <f t="shared" si="2"/>
        <v>0</v>
      </c>
    </row>
    <row r="8" spans="1:27" ht="40" customHeight="1" x14ac:dyDescent="0.35">
      <c r="A8" s="94">
        <v>4</v>
      </c>
      <c r="B8" s="95" t="s">
        <v>362</v>
      </c>
      <c r="C8" s="95"/>
      <c r="D8" s="104"/>
      <c r="E8" s="97">
        <v>0</v>
      </c>
      <c r="F8" s="98" t="s">
        <v>55</v>
      </c>
      <c r="G8" s="98" t="s">
        <v>55</v>
      </c>
      <c r="H8" s="98" t="s">
        <v>55</v>
      </c>
      <c r="I8" s="98" t="s">
        <v>55</v>
      </c>
      <c r="J8" s="99">
        <v>0</v>
      </c>
      <c r="K8" s="100">
        <v>0</v>
      </c>
      <c r="L8" s="131"/>
      <c r="M8" s="102" t="s">
        <v>419</v>
      </c>
      <c r="N8" s="103" t="s">
        <v>70</v>
      </c>
      <c r="O8" s="104"/>
      <c r="P8" s="133" t="s">
        <v>55</v>
      </c>
      <c r="Q8" s="133" t="str">
        <f t="shared" ref="Q8:Q18" si="6">IF(REL_Corpcredits="no","n.a.",0)</f>
        <v>n.a.</v>
      </c>
      <c r="R8" s="141" t="s">
        <v>55</v>
      </c>
      <c r="S8" s="141" t="s">
        <v>55</v>
      </c>
      <c r="T8" s="141" t="s">
        <v>55</v>
      </c>
      <c r="U8" s="106" t="str">
        <f t="shared" si="0"/>
        <v>n.a.</v>
      </c>
      <c r="V8" s="107" t="str">
        <f t="shared" si="5"/>
        <v>n.a.</v>
      </c>
      <c r="X8" s="65" t="s">
        <v>544</v>
      </c>
      <c r="Y8" s="108" t="s">
        <v>55</v>
      </c>
      <c r="Z8" s="109" t="s">
        <v>55</v>
      </c>
      <c r="AA8" s="109" t="s">
        <v>55</v>
      </c>
    </row>
    <row r="9" spans="1:27" ht="40" customHeight="1" x14ac:dyDescent="0.35">
      <c r="A9" s="94">
        <v>5</v>
      </c>
      <c r="B9" s="95" t="s">
        <v>363</v>
      </c>
      <c r="C9" s="95"/>
      <c r="D9" s="104"/>
      <c r="E9" s="97">
        <v>0</v>
      </c>
      <c r="F9" s="98" t="s">
        <v>55</v>
      </c>
      <c r="G9" s="98" t="s">
        <v>55</v>
      </c>
      <c r="H9" s="98" t="s">
        <v>55</v>
      </c>
      <c r="I9" s="98" t="s">
        <v>55</v>
      </c>
      <c r="J9" s="99">
        <v>0</v>
      </c>
      <c r="K9" s="100">
        <v>0</v>
      </c>
      <c r="L9" s="131"/>
      <c r="M9" s="102" t="s">
        <v>419</v>
      </c>
      <c r="N9" s="103" t="s">
        <v>70</v>
      </c>
      <c r="O9" s="104"/>
      <c r="P9" s="133" t="s">
        <v>55</v>
      </c>
      <c r="Q9" s="133" t="str">
        <f t="shared" si="6"/>
        <v>n.a.</v>
      </c>
      <c r="R9" s="141" t="s">
        <v>55</v>
      </c>
      <c r="S9" s="141" t="s">
        <v>55</v>
      </c>
      <c r="T9" s="141" t="s">
        <v>55</v>
      </c>
      <c r="U9" s="106" t="str">
        <f t="shared" si="0"/>
        <v>n.a.</v>
      </c>
      <c r="V9" s="107" t="str">
        <f t="shared" si="5"/>
        <v>n.a.</v>
      </c>
      <c r="X9" s="65" t="s">
        <v>544</v>
      </c>
      <c r="Y9" s="108" t="s">
        <v>55</v>
      </c>
      <c r="Z9" s="109" t="s">
        <v>55</v>
      </c>
      <c r="AA9" s="109" t="s">
        <v>55</v>
      </c>
    </row>
    <row r="10" spans="1:27" ht="40" customHeight="1" x14ac:dyDescent="0.35">
      <c r="A10" s="94">
        <v>6</v>
      </c>
      <c r="B10" s="95" t="s">
        <v>364</v>
      </c>
      <c r="C10" s="95"/>
      <c r="D10" s="104"/>
      <c r="E10" s="97" t="s">
        <v>55</v>
      </c>
      <c r="F10" s="98" t="s">
        <v>55</v>
      </c>
      <c r="G10" s="98" t="s">
        <v>55</v>
      </c>
      <c r="H10" s="98" t="s">
        <v>55</v>
      </c>
      <c r="I10" s="98" t="s">
        <v>55</v>
      </c>
      <c r="J10" s="99" t="s">
        <v>55</v>
      </c>
      <c r="K10" s="100" t="s">
        <v>55</v>
      </c>
      <c r="L10" s="131"/>
      <c r="M10" s="102" t="s">
        <v>480</v>
      </c>
      <c r="N10" s="236" t="s">
        <v>75</v>
      </c>
      <c r="O10" s="104"/>
      <c r="P10" s="133" t="s">
        <v>55</v>
      </c>
      <c r="Q10" s="141" t="s">
        <v>55</v>
      </c>
      <c r="R10" s="133" t="str">
        <f t="shared" ref="R10:R18" si="7">IF(REL_Projectfin="no","n.a.",0)</f>
        <v>n.a.</v>
      </c>
      <c r="S10" s="141" t="s">
        <v>55</v>
      </c>
      <c r="T10" s="141" t="s">
        <v>55</v>
      </c>
      <c r="U10" s="106" t="str">
        <f t="shared" si="0"/>
        <v>n.a.</v>
      </c>
      <c r="V10" s="107" t="str">
        <f t="shared" si="5"/>
        <v>n.a.</v>
      </c>
      <c r="X10" s="65" t="s">
        <v>545</v>
      </c>
      <c r="Y10" s="108" t="s">
        <v>55</v>
      </c>
      <c r="Z10" s="109" t="s">
        <v>55</v>
      </c>
      <c r="AA10" s="109" t="s">
        <v>55</v>
      </c>
    </row>
    <row r="11" spans="1:27" ht="40" customHeight="1" x14ac:dyDescent="0.35">
      <c r="A11" s="94">
        <v>7</v>
      </c>
      <c r="B11" s="95" t="s">
        <v>365</v>
      </c>
      <c r="C11" s="95"/>
      <c r="D11" s="104"/>
      <c r="E11" s="97">
        <v>1</v>
      </c>
      <c r="F11" s="98" t="s">
        <v>55</v>
      </c>
      <c r="G11" s="98" t="s">
        <v>55</v>
      </c>
      <c r="H11" s="98">
        <v>1</v>
      </c>
      <c r="I11" s="98" t="s">
        <v>55</v>
      </c>
      <c r="J11" s="99">
        <v>1</v>
      </c>
      <c r="K11" s="100">
        <v>1</v>
      </c>
      <c r="L11" s="131"/>
      <c r="M11" s="102"/>
      <c r="N11" s="236" t="s">
        <v>108</v>
      </c>
      <c r="O11" s="104"/>
      <c r="P11" s="133">
        <f t="shared" si="3"/>
        <v>0</v>
      </c>
      <c r="Q11" s="133" t="str">
        <f t="shared" si="6"/>
        <v>n.a.</v>
      </c>
      <c r="R11" s="133" t="str">
        <f t="shared" si="7"/>
        <v>n.a.</v>
      </c>
      <c r="S11" s="133">
        <f t="shared" ref="S11:S20" si="8">IF(REL_Proprietaryassets="no","n.a.",0)</f>
        <v>0</v>
      </c>
      <c r="T11" s="133" t="str">
        <f t="shared" si="4"/>
        <v>n.a.</v>
      </c>
      <c r="U11" s="106">
        <f t="shared" si="0"/>
        <v>0</v>
      </c>
      <c r="V11" s="107">
        <f t="shared" si="5"/>
        <v>0</v>
      </c>
      <c r="X11" s="65" t="s">
        <v>502</v>
      </c>
      <c r="Y11" s="108">
        <f>IF(V11&lt;&gt;"",V11-K11,"")</f>
        <v>-1</v>
      </c>
      <c r="Z11" s="109">
        <f t="shared" si="1"/>
        <v>0</v>
      </c>
      <c r="AA11" s="109">
        <f t="shared" si="2"/>
        <v>1</v>
      </c>
    </row>
    <row r="12" spans="1:27" ht="40" customHeight="1" x14ac:dyDescent="0.35">
      <c r="A12" s="94">
        <v>8</v>
      </c>
      <c r="B12" s="95" t="s">
        <v>366</v>
      </c>
      <c r="C12" s="95"/>
      <c r="D12" s="104"/>
      <c r="E12" s="97">
        <v>0</v>
      </c>
      <c r="F12" s="98" t="s">
        <v>55</v>
      </c>
      <c r="G12" s="98" t="s">
        <v>55</v>
      </c>
      <c r="H12" s="98">
        <v>0</v>
      </c>
      <c r="I12" s="98" t="s">
        <v>55</v>
      </c>
      <c r="J12" s="99">
        <v>0</v>
      </c>
      <c r="K12" s="100">
        <v>0</v>
      </c>
      <c r="L12" s="131"/>
      <c r="M12" s="102" t="s">
        <v>419</v>
      </c>
      <c r="N12" s="236" t="s">
        <v>108</v>
      </c>
      <c r="O12" s="104"/>
      <c r="P12" s="133">
        <f t="shared" si="3"/>
        <v>0</v>
      </c>
      <c r="Q12" s="133" t="str">
        <f t="shared" si="6"/>
        <v>n.a.</v>
      </c>
      <c r="R12" s="133" t="str">
        <f t="shared" si="7"/>
        <v>n.a.</v>
      </c>
      <c r="S12" s="133">
        <f t="shared" si="8"/>
        <v>0</v>
      </c>
      <c r="T12" s="133" t="str">
        <f t="shared" si="4"/>
        <v>n.a.</v>
      </c>
      <c r="U12" s="106">
        <f t="shared" si="0"/>
        <v>0</v>
      </c>
      <c r="V12" s="107">
        <f t="shared" si="5"/>
        <v>0</v>
      </c>
      <c r="X12" s="65" t="s">
        <v>502</v>
      </c>
      <c r="Y12" s="108">
        <f>IF(V12&lt;&gt;"",V12-K12,"")</f>
        <v>0</v>
      </c>
      <c r="Z12" s="109">
        <f t="shared" si="1"/>
        <v>0</v>
      </c>
      <c r="AA12" s="109">
        <f t="shared" si="2"/>
        <v>0</v>
      </c>
    </row>
    <row r="13" spans="1:27" ht="40" customHeight="1" x14ac:dyDescent="0.35">
      <c r="A13" s="94">
        <v>9</v>
      </c>
      <c r="B13" s="95" t="s">
        <v>367</v>
      </c>
      <c r="C13" s="95"/>
      <c r="D13" s="104"/>
      <c r="E13" s="97">
        <v>0</v>
      </c>
      <c r="F13" s="98" t="s">
        <v>55</v>
      </c>
      <c r="G13" s="98" t="s">
        <v>55</v>
      </c>
      <c r="H13" s="98">
        <v>0</v>
      </c>
      <c r="I13" s="98" t="s">
        <v>55</v>
      </c>
      <c r="J13" s="99">
        <v>0</v>
      </c>
      <c r="K13" s="100">
        <v>0</v>
      </c>
      <c r="L13" s="131"/>
      <c r="M13" s="102" t="s">
        <v>419</v>
      </c>
      <c r="N13" s="236" t="s">
        <v>108</v>
      </c>
      <c r="O13" s="104"/>
      <c r="P13" s="133">
        <f t="shared" si="3"/>
        <v>0</v>
      </c>
      <c r="Q13" s="133" t="str">
        <f t="shared" si="6"/>
        <v>n.a.</v>
      </c>
      <c r="R13" s="133" t="str">
        <f t="shared" si="7"/>
        <v>n.a.</v>
      </c>
      <c r="S13" s="133">
        <f t="shared" si="8"/>
        <v>0</v>
      </c>
      <c r="T13" s="133" t="str">
        <f t="shared" si="4"/>
        <v>n.a.</v>
      </c>
      <c r="U13" s="106">
        <f t="shared" si="0"/>
        <v>0</v>
      </c>
      <c r="V13" s="107">
        <f t="shared" si="5"/>
        <v>0</v>
      </c>
      <c r="X13" s="65" t="s">
        <v>502</v>
      </c>
      <c r="Y13" s="108">
        <f>IF(V13&lt;&gt;"",V13-K13,"")</f>
        <v>0</v>
      </c>
      <c r="Z13" s="109">
        <f t="shared" si="1"/>
        <v>0</v>
      </c>
      <c r="AA13" s="109">
        <f t="shared" si="2"/>
        <v>0</v>
      </c>
    </row>
    <row r="14" spans="1:27" ht="40" customHeight="1" x14ac:dyDescent="0.35">
      <c r="A14" s="94">
        <v>10</v>
      </c>
      <c r="B14" s="95" t="s">
        <v>368</v>
      </c>
      <c r="C14" s="95"/>
      <c r="D14" s="104"/>
      <c r="E14" s="97">
        <v>0</v>
      </c>
      <c r="F14" s="98" t="s">
        <v>55</v>
      </c>
      <c r="G14" s="98" t="s">
        <v>55</v>
      </c>
      <c r="H14" s="98">
        <v>0</v>
      </c>
      <c r="I14" s="98" t="s">
        <v>55</v>
      </c>
      <c r="J14" s="99">
        <v>0</v>
      </c>
      <c r="K14" s="100">
        <v>0</v>
      </c>
      <c r="L14" s="131"/>
      <c r="M14" s="102" t="s">
        <v>419</v>
      </c>
      <c r="N14" s="236" t="s">
        <v>108</v>
      </c>
      <c r="O14" s="104"/>
      <c r="P14" s="133">
        <f t="shared" si="3"/>
        <v>0</v>
      </c>
      <c r="Q14" s="133" t="str">
        <f t="shared" si="6"/>
        <v>n.a.</v>
      </c>
      <c r="R14" s="133" t="str">
        <f t="shared" si="7"/>
        <v>n.a.</v>
      </c>
      <c r="S14" s="133">
        <f t="shared" si="8"/>
        <v>0</v>
      </c>
      <c r="T14" s="133" t="str">
        <f t="shared" si="4"/>
        <v>n.a.</v>
      </c>
      <c r="U14" s="106">
        <f t="shared" si="0"/>
        <v>0</v>
      </c>
      <c r="V14" s="107">
        <f t="shared" si="5"/>
        <v>0</v>
      </c>
      <c r="X14" s="65" t="s">
        <v>502</v>
      </c>
      <c r="Y14" s="108">
        <f>IF(V14&lt;&gt;"",V14-K14,"")</f>
        <v>0</v>
      </c>
      <c r="Z14" s="109">
        <f t="shared" ref="Z14:Z19" si="9">IF(Y14&lt;&gt;"",IF(Y14&gt;0,1,0),"")</f>
        <v>0</v>
      </c>
      <c r="AA14" s="109">
        <f t="shared" ref="AA14:AA19" si="10">IF(Y14&lt;&gt;"",IF(Y14&lt;0,1,0),"")</f>
        <v>0</v>
      </c>
    </row>
    <row r="15" spans="1:27" ht="40" customHeight="1" x14ac:dyDescent="0.35">
      <c r="A15" s="94">
        <v>11</v>
      </c>
      <c r="B15" s="95" t="s">
        <v>369</v>
      </c>
      <c r="C15" s="95"/>
      <c r="D15" s="104"/>
      <c r="E15" s="97">
        <v>0</v>
      </c>
      <c r="F15" s="98" t="s">
        <v>55</v>
      </c>
      <c r="G15" s="98" t="s">
        <v>55</v>
      </c>
      <c r="H15" s="98">
        <v>0</v>
      </c>
      <c r="I15" s="98" t="s">
        <v>55</v>
      </c>
      <c r="J15" s="99">
        <v>0</v>
      </c>
      <c r="K15" s="100">
        <v>0</v>
      </c>
      <c r="L15" s="131"/>
      <c r="M15" s="102" t="s">
        <v>419</v>
      </c>
      <c r="N15" s="263" t="s">
        <v>370</v>
      </c>
      <c r="O15" s="104"/>
      <c r="P15" s="133">
        <f t="shared" si="3"/>
        <v>0</v>
      </c>
      <c r="Q15" s="133" t="str">
        <f t="shared" si="6"/>
        <v>n.a.</v>
      </c>
      <c r="R15" s="133" t="str">
        <f t="shared" si="7"/>
        <v>n.a.</v>
      </c>
      <c r="S15" s="133">
        <f t="shared" si="8"/>
        <v>0</v>
      </c>
      <c r="T15" s="133" t="str">
        <f t="shared" si="4"/>
        <v>n.a.</v>
      </c>
      <c r="U15" s="106">
        <f t="shared" si="0"/>
        <v>0</v>
      </c>
      <c r="V15" s="107">
        <f t="shared" si="5"/>
        <v>0</v>
      </c>
      <c r="X15" s="65" t="s">
        <v>502</v>
      </c>
      <c r="Y15" s="108">
        <f>IF(V15&lt;&gt;"",V15-K15,"")</f>
        <v>0</v>
      </c>
      <c r="Z15" s="109">
        <f t="shared" si="9"/>
        <v>0</v>
      </c>
      <c r="AA15" s="109">
        <f t="shared" si="10"/>
        <v>0</v>
      </c>
    </row>
    <row r="16" spans="1:27" ht="40" customHeight="1" x14ac:dyDescent="0.35">
      <c r="A16" s="94">
        <v>12</v>
      </c>
      <c r="B16" s="95" t="s">
        <v>371</v>
      </c>
      <c r="C16" s="95"/>
      <c r="D16" s="104"/>
      <c r="E16" s="97">
        <v>0</v>
      </c>
      <c r="F16" s="98" t="s">
        <v>55</v>
      </c>
      <c r="G16" s="98" t="s">
        <v>55</v>
      </c>
      <c r="H16" s="98">
        <v>0</v>
      </c>
      <c r="I16" s="98" t="s">
        <v>55</v>
      </c>
      <c r="J16" s="99">
        <v>0</v>
      </c>
      <c r="K16" s="100">
        <v>0</v>
      </c>
      <c r="L16" s="131"/>
      <c r="M16" s="102" t="s">
        <v>419</v>
      </c>
      <c r="N16" s="263" t="s">
        <v>370</v>
      </c>
      <c r="O16" s="104"/>
      <c r="P16" s="133">
        <f t="shared" si="3"/>
        <v>0</v>
      </c>
      <c r="Q16" s="133" t="str">
        <f t="shared" si="6"/>
        <v>n.a.</v>
      </c>
      <c r="R16" s="133" t="str">
        <f t="shared" si="7"/>
        <v>n.a.</v>
      </c>
      <c r="S16" s="133">
        <f t="shared" si="8"/>
        <v>0</v>
      </c>
      <c r="T16" s="133" t="str">
        <f t="shared" si="4"/>
        <v>n.a.</v>
      </c>
      <c r="U16" s="106">
        <f t="shared" si="0"/>
        <v>0</v>
      </c>
      <c r="V16" s="107">
        <f t="shared" si="5"/>
        <v>0</v>
      </c>
      <c r="X16" s="65" t="s">
        <v>502</v>
      </c>
      <c r="Y16" s="108">
        <f>IF(V16&lt;&gt;"",V16-K16,"")</f>
        <v>0</v>
      </c>
      <c r="Z16" s="109">
        <f t="shared" si="9"/>
        <v>0</v>
      </c>
      <c r="AA16" s="109">
        <f t="shared" si="10"/>
        <v>0</v>
      </c>
    </row>
    <row r="17" spans="1:27" ht="40" customHeight="1" x14ac:dyDescent="0.35">
      <c r="A17" s="94">
        <v>13</v>
      </c>
      <c r="B17" s="95" t="s">
        <v>372</v>
      </c>
      <c r="C17" s="95"/>
      <c r="D17" s="104"/>
      <c r="E17" s="97">
        <v>0</v>
      </c>
      <c r="F17" s="98" t="s">
        <v>55</v>
      </c>
      <c r="G17" s="98" t="s">
        <v>55</v>
      </c>
      <c r="H17" s="98">
        <v>0</v>
      </c>
      <c r="I17" s="98" t="s">
        <v>55</v>
      </c>
      <c r="J17" s="99">
        <v>0</v>
      </c>
      <c r="K17" s="100">
        <v>0</v>
      </c>
      <c r="L17" s="131"/>
      <c r="M17" s="102" t="s">
        <v>419</v>
      </c>
      <c r="N17" s="263" t="s">
        <v>370</v>
      </c>
      <c r="O17" s="104"/>
      <c r="P17" s="133">
        <f t="shared" si="3"/>
        <v>0</v>
      </c>
      <c r="Q17" s="133" t="str">
        <f t="shared" si="6"/>
        <v>n.a.</v>
      </c>
      <c r="R17" s="133" t="str">
        <f t="shared" si="7"/>
        <v>n.a.</v>
      </c>
      <c r="S17" s="133">
        <f t="shared" si="8"/>
        <v>0</v>
      </c>
      <c r="T17" s="133" t="str">
        <f t="shared" si="4"/>
        <v>n.a.</v>
      </c>
      <c r="U17" s="106">
        <f t="shared" si="0"/>
        <v>0</v>
      </c>
      <c r="V17" s="107">
        <f t="shared" si="5"/>
        <v>0</v>
      </c>
      <c r="X17" s="65" t="s">
        <v>502</v>
      </c>
      <c r="Y17" s="108">
        <f>IF(V17&lt;&gt;"",V17-K17,"")</f>
        <v>0</v>
      </c>
      <c r="Z17" s="109">
        <f t="shared" si="9"/>
        <v>0</v>
      </c>
      <c r="AA17" s="109">
        <f t="shared" si="10"/>
        <v>0</v>
      </c>
    </row>
    <row r="18" spans="1:27" ht="40" customHeight="1" x14ac:dyDescent="0.35">
      <c r="A18" s="94">
        <v>14</v>
      </c>
      <c r="B18" s="95" t="s">
        <v>373</v>
      </c>
      <c r="C18" s="95"/>
      <c r="D18" s="170"/>
      <c r="E18" s="97">
        <v>0</v>
      </c>
      <c r="F18" s="98" t="s">
        <v>55</v>
      </c>
      <c r="G18" s="98" t="s">
        <v>55</v>
      </c>
      <c r="H18" s="98">
        <v>0</v>
      </c>
      <c r="I18" s="98" t="s">
        <v>55</v>
      </c>
      <c r="J18" s="99">
        <v>0</v>
      </c>
      <c r="K18" s="100">
        <v>0</v>
      </c>
      <c r="L18" s="131"/>
      <c r="M18" s="102" t="s">
        <v>419</v>
      </c>
      <c r="N18" s="264" t="s">
        <v>75</v>
      </c>
      <c r="O18" s="170"/>
      <c r="P18" s="133">
        <f t="shared" si="3"/>
        <v>0</v>
      </c>
      <c r="Q18" s="133" t="str">
        <f t="shared" si="6"/>
        <v>n.a.</v>
      </c>
      <c r="R18" s="133" t="str">
        <f t="shared" si="7"/>
        <v>n.a.</v>
      </c>
      <c r="S18" s="133">
        <f t="shared" si="8"/>
        <v>0</v>
      </c>
      <c r="T18" s="133" t="str">
        <f t="shared" si="4"/>
        <v>n.a.</v>
      </c>
      <c r="U18" s="106">
        <f t="shared" si="0"/>
        <v>0</v>
      </c>
      <c r="V18" s="107">
        <f t="shared" si="5"/>
        <v>0</v>
      </c>
      <c r="X18" s="65" t="s">
        <v>502</v>
      </c>
      <c r="Y18" s="108">
        <f>IF(V18&lt;&gt;"",V18-K18,"")</f>
        <v>0</v>
      </c>
      <c r="Z18" s="109">
        <f t="shared" si="9"/>
        <v>0</v>
      </c>
      <c r="AA18" s="109">
        <f t="shared" si="10"/>
        <v>0</v>
      </c>
    </row>
    <row r="19" spans="1:27" ht="40" customHeight="1" x14ac:dyDescent="0.35">
      <c r="A19" s="94">
        <v>15</v>
      </c>
      <c r="B19" s="95" t="s">
        <v>374</v>
      </c>
      <c r="C19" s="95"/>
      <c r="D19" s="170"/>
      <c r="E19" s="97">
        <v>0</v>
      </c>
      <c r="F19" s="98" t="s">
        <v>55</v>
      </c>
      <c r="G19" s="98" t="s">
        <v>55</v>
      </c>
      <c r="H19" s="98">
        <v>0</v>
      </c>
      <c r="I19" s="98" t="s">
        <v>55</v>
      </c>
      <c r="J19" s="99">
        <v>0</v>
      </c>
      <c r="K19" s="100">
        <v>0</v>
      </c>
      <c r="L19" s="131"/>
      <c r="M19" s="102" t="s">
        <v>419</v>
      </c>
      <c r="N19" s="265" t="s">
        <v>70</v>
      </c>
      <c r="O19" s="170"/>
      <c r="P19" s="133">
        <f>IF(O19="",0,O19)</f>
        <v>0</v>
      </c>
      <c r="Q19" s="141" t="s">
        <v>55</v>
      </c>
      <c r="R19" s="141" t="s">
        <v>55</v>
      </c>
      <c r="S19" s="133">
        <f t="shared" si="8"/>
        <v>0</v>
      </c>
      <c r="T19" s="133" t="str">
        <f t="shared" si="4"/>
        <v>n.a.</v>
      </c>
      <c r="U19" s="106">
        <f>IF(AND(P19=0,SUM(Q19:T19)&gt;0),"ERROR",IF(P19="n.a.","n.a.",IF(P19=0,0,IF(COUNTIF(Q19:T19,"n.a.")=4,"n.a.",IF(COUNTIF(Q19:T19,1)=4,1,0.5+(((COUNTIF(Q19:T19,"1"))/(4-COUNTIF(Q19:T19,"n.a.")))*0.5))))))</f>
        <v>0</v>
      </c>
      <c r="V19" s="107">
        <f>IF(U19="n.a.",P19,P19*U19)</f>
        <v>0</v>
      </c>
      <c r="X19" s="65" t="s">
        <v>502</v>
      </c>
      <c r="Y19" s="108">
        <f>IF(V19&lt;&gt;"",V19-K19,"")</f>
        <v>0</v>
      </c>
      <c r="Z19" s="109">
        <f t="shared" si="9"/>
        <v>0</v>
      </c>
      <c r="AA19" s="109">
        <f t="shared" si="10"/>
        <v>0</v>
      </c>
    </row>
    <row r="20" spans="1:27" ht="40" customHeight="1" x14ac:dyDescent="0.35">
      <c r="A20" s="94">
        <v>16</v>
      </c>
      <c r="B20" s="95" t="s">
        <v>375</v>
      </c>
      <c r="C20" s="95"/>
      <c r="D20" s="170"/>
      <c r="E20" s="97">
        <v>0</v>
      </c>
      <c r="F20" s="98" t="s">
        <v>55</v>
      </c>
      <c r="G20" s="98" t="s">
        <v>55</v>
      </c>
      <c r="H20" s="98">
        <v>0</v>
      </c>
      <c r="I20" s="98" t="s">
        <v>55</v>
      </c>
      <c r="J20" s="99">
        <v>0</v>
      </c>
      <c r="K20" s="100">
        <v>0</v>
      </c>
      <c r="L20" s="131"/>
      <c r="M20" s="102" t="s">
        <v>419</v>
      </c>
      <c r="N20" s="265" t="s">
        <v>70</v>
      </c>
      <c r="O20" s="170"/>
      <c r="P20" s="133">
        <f t="shared" si="3"/>
        <v>0</v>
      </c>
      <c r="Q20" s="141" t="s">
        <v>55</v>
      </c>
      <c r="R20" s="141" t="s">
        <v>55</v>
      </c>
      <c r="S20" s="133">
        <f t="shared" si="8"/>
        <v>0</v>
      </c>
      <c r="T20" s="133" t="str">
        <f t="shared" si="4"/>
        <v>n.a.</v>
      </c>
      <c r="U20" s="106">
        <f t="shared" si="0"/>
        <v>0</v>
      </c>
      <c r="V20" s="107">
        <f t="shared" si="5"/>
        <v>0</v>
      </c>
      <c r="X20" s="65" t="s">
        <v>502</v>
      </c>
      <c r="Y20" s="108">
        <f>IF(V20&lt;&gt;"",V20-K20,"")</f>
        <v>0</v>
      </c>
      <c r="Z20" s="109">
        <f t="shared" si="1"/>
        <v>0</v>
      </c>
      <c r="AA20" s="109">
        <f t="shared" si="2"/>
        <v>0</v>
      </c>
    </row>
    <row r="21" spans="1:27" ht="40" customHeight="1" x14ac:dyDescent="0.35">
      <c r="A21" s="94">
        <v>17</v>
      </c>
      <c r="B21" s="95" t="s">
        <v>376</v>
      </c>
      <c r="C21" s="95"/>
      <c r="D21" s="170"/>
      <c r="E21" s="97">
        <v>1</v>
      </c>
      <c r="F21" s="98" t="s">
        <v>55</v>
      </c>
      <c r="G21" s="98" t="s">
        <v>55</v>
      </c>
      <c r="H21" s="98" t="s">
        <v>55</v>
      </c>
      <c r="I21" s="98" t="s">
        <v>55</v>
      </c>
      <c r="J21" s="99" t="s">
        <v>55</v>
      </c>
      <c r="K21" s="100">
        <v>1</v>
      </c>
      <c r="L21" s="131" t="s">
        <v>415</v>
      </c>
      <c r="M21" s="102" t="s">
        <v>481</v>
      </c>
      <c r="N21" s="263" t="s">
        <v>75</v>
      </c>
      <c r="O21" s="170"/>
      <c r="P21" s="133">
        <v>1</v>
      </c>
      <c r="Q21" s="141" t="s">
        <v>55</v>
      </c>
      <c r="R21" s="141" t="s">
        <v>55</v>
      </c>
      <c r="S21" s="141" t="s">
        <v>55</v>
      </c>
      <c r="T21" s="141" t="s">
        <v>55</v>
      </c>
      <c r="U21" s="106" t="str">
        <f t="shared" si="0"/>
        <v>n.a.</v>
      </c>
      <c r="V21" s="107">
        <f t="shared" si="5"/>
        <v>1</v>
      </c>
      <c r="W21" s="65" t="s">
        <v>488</v>
      </c>
      <c r="X21" s="65" t="s">
        <v>500</v>
      </c>
      <c r="Y21" s="108">
        <f>IF(V21&lt;&gt;"",V21-K21,"")</f>
        <v>0</v>
      </c>
      <c r="Z21" s="109">
        <f t="shared" si="1"/>
        <v>0</v>
      </c>
      <c r="AA21" s="109">
        <f t="shared" si="2"/>
        <v>0</v>
      </c>
    </row>
    <row r="22" spans="1:27" ht="40" customHeight="1" x14ac:dyDescent="0.35">
      <c r="A22" s="94">
        <v>18</v>
      </c>
      <c r="B22" s="95" t="s">
        <v>377</v>
      </c>
      <c r="C22" s="95"/>
      <c r="D22" s="170"/>
      <c r="E22" s="97">
        <v>1</v>
      </c>
      <c r="F22" s="98" t="s">
        <v>55</v>
      </c>
      <c r="G22" s="98" t="s">
        <v>55</v>
      </c>
      <c r="H22" s="98" t="s">
        <v>55</v>
      </c>
      <c r="I22" s="98" t="s">
        <v>55</v>
      </c>
      <c r="J22" s="99" t="s">
        <v>55</v>
      </c>
      <c r="K22" s="100">
        <v>1</v>
      </c>
      <c r="L22" s="131" t="s">
        <v>415</v>
      </c>
      <c r="M22" s="102" t="s">
        <v>481</v>
      </c>
      <c r="N22" s="263" t="s">
        <v>108</v>
      </c>
      <c r="O22" s="170"/>
      <c r="P22" s="133">
        <v>1</v>
      </c>
      <c r="Q22" s="141" t="s">
        <v>55</v>
      </c>
      <c r="R22" s="141" t="s">
        <v>55</v>
      </c>
      <c r="S22" s="141" t="s">
        <v>55</v>
      </c>
      <c r="T22" s="141" t="s">
        <v>55</v>
      </c>
      <c r="U22" s="106" t="str">
        <f t="shared" si="0"/>
        <v>n.a.</v>
      </c>
      <c r="V22" s="107">
        <f t="shared" si="5"/>
        <v>1</v>
      </c>
      <c r="W22" s="65" t="s">
        <v>488</v>
      </c>
      <c r="X22" s="65" t="s">
        <v>501</v>
      </c>
      <c r="Y22" s="108">
        <f>IF(V22&lt;&gt;"",V22-K22,"")</f>
        <v>0</v>
      </c>
      <c r="Z22" s="109">
        <f t="shared" si="1"/>
        <v>0</v>
      </c>
      <c r="AA22" s="109">
        <f t="shared" si="2"/>
        <v>0</v>
      </c>
    </row>
    <row r="23" spans="1:27" ht="40" customHeight="1" x14ac:dyDescent="0.35">
      <c r="A23" s="94">
        <v>19</v>
      </c>
      <c r="B23" s="95" t="s">
        <v>378</v>
      </c>
      <c r="C23" s="95"/>
      <c r="D23" s="170"/>
      <c r="E23" s="97">
        <v>0</v>
      </c>
      <c r="F23" s="98" t="s">
        <v>55</v>
      </c>
      <c r="G23" s="98" t="s">
        <v>55</v>
      </c>
      <c r="H23" s="98" t="s">
        <v>55</v>
      </c>
      <c r="I23" s="98" t="s">
        <v>55</v>
      </c>
      <c r="J23" s="99">
        <v>0</v>
      </c>
      <c r="K23" s="100">
        <v>0</v>
      </c>
      <c r="L23" s="131"/>
      <c r="M23" s="102" t="s">
        <v>419</v>
      </c>
      <c r="N23" s="266" t="s">
        <v>70</v>
      </c>
      <c r="O23" s="170"/>
      <c r="P23" s="133" t="s">
        <v>55</v>
      </c>
      <c r="Q23" s="141" t="s">
        <v>55</v>
      </c>
      <c r="R23" s="141" t="s">
        <v>55</v>
      </c>
      <c r="S23" s="141" t="s">
        <v>55</v>
      </c>
      <c r="T23" s="141" t="s">
        <v>55</v>
      </c>
      <c r="U23" s="106" t="str">
        <f t="shared" si="0"/>
        <v>n.a.</v>
      </c>
      <c r="V23" s="107" t="str">
        <f t="shared" si="5"/>
        <v>n.a.</v>
      </c>
      <c r="X23" s="65" t="s">
        <v>570</v>
      </c>
      <c r="Y23" s="108" t="s">
        <v>55</v>
      </c>
      <c r="Z23" s="109" t="s">
        <v>55</v>
      </c>
      <c r="AA23" s="109" t="s">
        <v>55</v>
      </c>
    </row>
    <row r="24" spans="1:27" ht="40" customHeight="1" x14ac:dyDescent="0.35">
      <c r="A24" s="94">
        <v>20</v>
      </c>
      <c r="B24" s="95" t="s">
        <v>379</v>
      </c>
      <c r="C24" s="95"/>
      <c r="D24" s="170"/>
      <c r="E24" s="97">
        <v>0</v>
      </c>
      <c r="F24" s="98" t="s">
        <v>55</v>
      </c>
      <c r="G24" s="98" t="s">
        <v>55</v>
      </c>
      <c r="H24" s="98" t="s">
        <v>55</v>
      </c>
      <c r="I24" s="98" t="s">
        <v>55</v>
      </c>
      <c r="J24" s="99">
        <v>0</v>
      </c>
      <c r="K24" s="100">
        <v>0</v>
      </c>
      <c r="L24" s="131"/>
      <c r="M24" s="102" t="s">
        <v>482</v>
      </c>
      <c r="N24" s="266" t="s">
        <v>70</v>
      </c>
      <c r="O24" s="170"/>
      <c r="P24" s="133">
        <f t="shared" si="3"/>
        <v>0</v>
      </c>
      <c r="Q24" s="141" t="s">
        <v>55</v>
      </c>
      <c r="R24" s="141" t="s">
        <v>55</v>
      </c>
      <c r="S24" s="141" t="s">
        <v>55</v>
      </c>
      <c r="T24" s="141" t="s">
        <v>55</v>
      </c>
      <c r="U24" s="106">
        <f t="shared" si="0"/>
        <v>0</v>
      </c>
      <c r="V24" s="107">
        <f t="shared" si="5"/>
        <v>0</v>
      </c>
      <c r="W24" s="65" t="s">
        <v>488</v>
      </c>
      <c r="X24" s="67" t="s">
        <v>546</v>
      </c>
      <c r="Y24" s="108">
        <f>IF(V24&lt;&gt;"",V24-K24,"")</f>
        <v>0</v>
      </c>
      <c r="Z24" s="109">
        <f t="shared" si="1"/>
        <v>0</v>
      </c>
      <c r="AA24" s="109">
        <f t="shared" si="2"/>
        <v>0</v>
      </c>
    </row>
    <row r="25" spans="1:27" ht="40" customHeight="1" x14ac:dyDescent="0.35">
      <c r="A25" s="94">
        <v>21</v>
      </c>
      <c r="B25" s="95" t="s">
        <v>380</v>
      </c>
      <c r="C25" s="95"/>
      <c r="D25" s="170"/>
      <c r="E25" s="97" t="s">
        <v>55</v>
      </c>
      <c r="F25" s="98" t="s">
        <v>55</v>
      </c>
      <c r="G25" s="98" t="s">
        <v>55</v>
      </c>
      <c r="H25" s="98" t="s">
        <v>55</v>
      </c>
      <c r="I25" s="98" t="s">
        <v>55</v>
      </c>
      <c r="J25" s="99" t="s">
        <v>55</v>
      </c>
      <c r="K25" s="100" t="s">
        <v>55</v>
      </c>
      <c r="L25" s="131"/>
      <c r="M25" s="102" t="s">
        <v>483</v>
      </c>
      <c r="N25" s="266" t="s">
        <v>70</v>
      </c>
      <c r="O25" s="170"/>
      <c r="P25" s="133" t="s">
        <v>55</v>
      </c>
      <c r="Q25" s="141" t="s">
        <v>55</v>
      </c>
      <c r="R25" s="141" t="s">
        <v>55</v>
      </c>
      <c r="S25" s="133" t="s">
        <v>55</v>
      </c>
      <c r="T25" s="141" t="s">
        <v>55</v>
      </c>
      <c r="U25" s="106" t="str">
        <f t="shared" ref="U25:U31" si="11">IF(AND(P25=0,SUM(Q25:T25)&gt;0),"ERROR",IF(P25="n.a.","n.a.",IF(P25=0,0,IF(COUNTIF(Q25:T25,"n.a.")=4,"n.a.",IF(COUNTIF(Q25:T25,1)=4,1,0.5+(((COUNTIF(Q25:T25,"1"))/(4-COUNTIF(Q25:T25,"n.a.")))*0.5))))))</f>
        <v>n.a.</v>
      </c>
      <c r="V25" s="107" t="str">
        <f t="shared" ref="V25:V31" si="12">IF(U25="n.a.",P25,P25*U25)</f>
        <v>n.a.</v>
      </c>
      <c r="X25" s="65" t="s">
        <v>547</v>
      </c>
      <c r="Y25" s="108" t="s">
        <v>55</v>
      </c>
      <c r="Z25" s="109" t="s">
        <v>55</v>
      </c>
      <c r="AA25" s="109" t="s">
        <v>55</v>
      </c>
    </row>
    <row r="26" spans="1:27" ht="40" customHeight="1" x14ac:dyDescent="0.35">
      <c r="A26" s="94">
        <v>22</v>
      </c>
      <c r="B26" s="95" t="s">
        <v>381</v>
      </c>
      <c r="C26" s="95"/>
      <c r="D26" s="170"/>
      <c r="E26" s="97" t="s">
        <v>55</v>
      </c>
      <c r="F26" s="98" t="s">
        <v>55</v>
      </c>
      <c r="G26" s="98" t="s">
        <v>55</v>
      </c>
      <c r="H26" s="98" t="s">
        <v>55</v>
      </c>
      <c r="I26" s="98" t="s">
        <v>55</v>
      </c>
      <c r="J26" s="99" t="s">
        <v>55</v>
      </c>
      <c r="K26" s="100" t="s">
        <v>55</v>
      </c>
      <c r="L26" s="131"/>
      <c r="M26" s="102" t="s">
        <v>483</v>
      </c>
      <c r="N26" s="266" t="s">
        <v>70</v>
      </c>
      <c r="O26" s="170"/>
      <c r="P26" s="133" t="s">
        <v>55</v>
      </c>
      <c r="Q26" s="141" t="s">
        <v>55</v>
      </c>
      <c r="R26" s="141" t="s">
        <v>55</v>
      </c>
      <c r="S26" s="133" t="s">
        <v>55</v>
      </c>
      <c r="T26" s="141" t="s">
        <v>55</v>
      </c>
      <c r="U26" s="106" t="str">
        <f t="shared" si="11"/>
        <v>n.a.</v>
      </c>
      <c r="V26" s="107" t="str">
        <f t="shared" si="12"/>
        <v>n.a.</v>
      </c>
      <c r="X26" s="65" t="s">
        <v>547</v>
      </c>
      <c r="Y26" s="108" t="s">
        <v>55</v>
      </c>
      <c r="Z26" s="109" t="s">
        <v>55</v>
      </c>
      <c r="AA26" s="109" t="s">
        <v>55</v>
      </c>
    </row>
    <row r="27" spans="1:27" ht="40" customHeight="1" x14ac:dyDescent="0.35">
      <c r="A27" s="94">
        <v>23</v>
      </c>
      <c r="B27" s="95" t="s">
        <v>382</v>
      </c>
      <c r="C27" s="95"/>
      <c r="D27" s="170"/>
      <c r="E27" s="97" t="s">
        <v>55</v>
      </c>
      <c r="F27" s="98" t="s">
        <v>55</v>
      </c>
      <c r="G27" s="98" t="s">
        <v>55</v>
      </c>
      <c r="H27" s="98" t="s">
        <v>55</v>
      </c>
      <c r="I27" s="98" t="s">
        <v>55</v>
      </c>
      <c r="J27" s="99" t="s">
        <v>55</v>
      </c>
      <c r="K27" s="100" t="s">
        <v>55</v>
      </c>
      <c r="L27" s="131"/>
      <c r="M27" s="102" t="s">
        <v>483</v>
      </c>
      <c r="N27" s="266" t="s">
        <v>70</v>
      </c>
      <c r="O27" s="170"/>
      <c r="P27" s="133" t="s">
        <v>55</v>
      </c>
      <c r="Q27" s="141" t="s">
        <v>55</v>
      </c>
      <c r="R27" s="141" t="s">
        <v>55</v>
      </c>
      <c r="S27" s="133" t="s">
        <v>55</v>
      </c>
      <c r="T27" s="141" t="s">
        <v>55</v>
      </c>
      <c r="U27" s="106" t="str">
        <f t="shared" si="11"/>
        <v>n.a.</v>
      </c>
      <c r="V27" s="107" t="str">
        <f t="shared" si="12"/>
        <v>n.a.</v>
      </c>
      <c r="X27" s="65" t="s">
        <v>547</v>
      </c>
      <c r="Y27" s="108" t="s">
        <v>55</v>
      </c>
      <c r="Z27" s="109" t="s">
        <v>55</v>
      </c>
      <c r="AA27" s="109" t="s">
        <v>55</v>
      </c>
    </row>
    <row r="28" spans="1:27" ht="52" x14ac:dyDescent="0.35">
      <c r="A28" s="94">
        <v>24</v>
      </c>
      <c r="B28" s="95" t="s">
        <v>383</v>
      </c>
      <c r="C28" s="95"/>
      <c r="D28" s="170"/>
      <c r="E28" s="97">
        <v>0</v>
      </c>
      <c r="F28" s="98" t="s">
        <v>55</v>
      </c>
      <c r="G28" s="98" t="s">
        <v>55</v>
      </c>
      <c r="H28" s="98" t="s">
        <v>55</v>
      </c>
      <c r="I28" s="98" t="s">
        <v>55</v>
      </c>
      <c r="J28" s="99">
        <v>0</v>
      </c>
      <c r="K28" s="100">
        <v>0</v>
      </c>
      <c r="L28" s="131" t="s">
        <v>484</v>
      </c>
      <c r="M28" s="102" t="s">
        <v>485</v>
      </c>
      <c r="N28" s="266" t="s">
        <v>70</v>
      </c>
      <c r="O28" s="170"/>
      <c r="P28" s="133">
        <f>IF(O28="",0,O28)</f>
        <v>0</v>
      </c>
      <c r="Q28" s="141" t="s">
        <v>55</v>
      </c>
      <c r="R28" s="141" t="s">
        <v>55</v>
      </c>
      <c r="S28" s="141" t="s">
        <v>55</v>
      </c>
      <c r="T28" s="141" t="s">
        <v>55</v>
      </c>
      <c r="U28" s="106">
        <f t="shared" si="11"/>
        <v>0</v>
      </c>
      <c r="V28" s="107">
        <f t="shared" si="12"/>
        <v>0</v>
      </c>
      <c r="W28" s="271" t="s">
        <v>413</v>
      </c>
      <c r="X28" s="65" t="s">
        <v>548</v>
      </c>
      <c r="Y28" s="108">
        <f>IF(V28&lt;&gt;"",V28-K28,"")</f>
        <v>0</v>
      </c>
      <c r="Z28" s="109">
        <f t="shared" si="1"/>
        <v>0</v>
      </c>
      <c r="AA28" s="109">
        <f t="shared" si="2"/>
        <v>0</v>
      </c>
    </row>
    <row r="29" spans="1:27" ht="40" customHeight="1" x14ac:dyDescent="0.35">
      <c r="A29" s="94">
        <v>25</v>
      </c>
      <c r="B29" s="95" t="s">
        <v>384</v>
      </c>
      <c r="C29" s="95"/>
      <c r="D29" s="170"/>
      <c r="E29" s="97">
        <v>0</v>
      </c>
      <c r="F29" s="98" t="s">
        <v>55</v>
      </c>
      <c r="G29" s="98" t="s">
        <v>55</v>
      </c>
      <c r="H29" s="98" t="s">
        <v>55</v>
      </c>
      <c r="I29" s="98" t="s">
        <v>55</v>
      </c>
      <c r="J29" s="99">
        <v>0</v>
      </c>
      <c r="K29" s="100">
        <v>0</v>
      </c>
      <c r="L29" s="131"/>
      <c r="M29" s="102" t="s">
        <v>486</v>
      </c>
      <c r="N29" s="263" t="s">
        <v>108</v>
      </c>
      <c r="O29" s="170"/>
      <c r="P29" s="133">
        <f t="shared" si="3"/>
        <v>0</v>
      </c>
      <c r="Q29" s="141" t="s">
        <v>55</v>
      </c>
      <c r="R29" s="141" t="s">
        <v>55</v>
      </c>
      <c r="S29" s="141" t="s">
        <v>55</v>
      </c>
      <c r="T29" s="141" t="s">
        <v>55</v>
      </c>
      <c r="U29" s="106">
        <f t="shared" si="11"/>
        <v>0</v>
      </c>
      <c r="V29" s="107">
        <f t="shared" si="12"/>
        <v>0</v>
      </c>
      <c r="W29" s="271" t="s">
        <v>413</v>
      </c>
      <c r="X29" s="67" t="s">
        <v>550</v>
      </c>
      <c r="Y29" s="108">
        <f>IF(V29&lt;&gt;"",V29-K29,"")</f>
        <v>0</v>
      </c>
      <c r="Z29" s="109">
        <f t="shared" si="1"/>
        <v>0</v>
      </c>
      <c r="AA29" s="109">
        <f t="shared" si="2"/>
        <v>0</v>
      </c>
    </row>
    <row r="30" spans="1:27" ht="40" customHeight="1" x14ac:dyDescent="0.35">
      <c r="A30" s="94">
        <v>26</v>
      </c>
      <c r="B30" s="95" t="s">
        <v>385</v>
      </c>
      <c r="C30" s="95"/>
      <c r="D30" s="170"/>
      <c r="E30" s="97">
        <v>0</v>
      </c>
      <c r="F30" s="98" t="s">
        <v>55</v>
      </c>
      <c r="G30" s="98" t="s">
        <v>55</v>
      </c>
      <c r="H30" s="98" t="s">
        <v>55</v>
      </c>
      <c r="I30" s="98" t="s">
        <v>55</v>
      </c>
      <c r="J30" s="99">
        <v>0</v>
      </c>
      <c r="K30" s="100">
        <v>0</v>
      </c>
      <c r="L30" s="131"/>
      <c r="M30" s="102" t="s">
        <v>419</v>
      </c>
      <c r="N30" s="266" t="s">
        <v>70</v>
      </c>
      <c r="O30" s="170"/>
      <c r="P30" s="133">
        <f>IF(O30="",0,O30)</f>
        <v>0</v>
      </c>
      <c r="Q30" s="141" t="s">
        <v>55</v>
      </c>
      <c r="R30" s="141" t="s">
        <v>55</v>
      </c>
      <c r="S30" s="141" t="s">
        <v>55</v>
      </c>
      <c r="T30" s="141" t="s">
        <v>55</v>
      </c>
      <c r="U30" s="106">
        <f t="shared" si="11"/>
        <v>0</v>
      </c>
      <c r="V30" s="107">
        <f t="shared" si="12"/>
        <v>0</v>
      </c>
      <c r="W30" s="271" t="s">
        <v>413</v>
      </c>
      <c r="X30" s="67" t="s">
        <v>549</v>
      </c>
      <c r="Y30" s="108">
        <f>IF(V30&lt;&gt;"",V30-K30,"")</f>
        <v>0</v>
      </c>
      <c r="Z30" s="109">
        <f>IF(Y30&lt;&gt;"",IF(Y30&gt;0,1,0),"")</f>
        <v>0</v>
      </c>
      <c r="AA30" s="109">
        <f>IF(Y30&lt;&gt;"",IF(Y30&lt;0,1,0),"")</f>
        <v>0</v>
      </c>
    </row>
    <row r="31" spans="1:27" ht="40" customHeight="1" x14ac:dyDescent="0.35">
      <c r="A31" s="94">
        <v>27</v>
      </c>
      <c r="B31" s="95" t="s">
        <v>386</v>
      </c>
      <c r="C31" s="95"/>
      <c r="D31" s="170"/>
      <c r="E31" s="97">
        <v>0</v>
      </c>
      <c r="F31" s="98" t="s">
        <v>55</v>
      </c>
      <c r="G31" s="98" t="s">
        <v>55</v>
      </c>
      <c r="H31" s="98" t="s">
        <v>55</v>
      </c>
      <c r="I31" s="98" t="s">
        <v>55</v>
      </c>
      <c r="J31" s="99">
        <v>0</v>
      </c>
      <c r="K31" s="100">
        <v>0</v>
      </c>
      <c r="L31" s="131" t="s">
        <v>484</v>
      </c>
      <c r="M31" s="101" t="s">
        <v>487</v>
      </c>
      <c r="N31" s="265" t="s">
        <v>70</v>
      </c>
      <c r="O31" s="170"/>
      <c r="P31" s="133">
        <f t="shared" si="3"/>
        <v>0</v>
      </c>
      <c r="Q31" s="141" t="s">
        <v>55</v>
      </c>
      <c r="R31" s="141" t="s">
        <v>55</v>
      </c>
      <c r="S31" s="141" t="s">
        <v>55</v>
      </c>
      <c r="T31" s="141" t="s">
        <v>55</v>
      </c>
      <c r="U31" s="106">
        <f t="shared" si="11"/>
        <v>0</v>
      </c>
      <c r="V31" s="107">
        <f t="shared" si="12"/>
        <v>0</v>
      </c>
      <c r="W31" s="271" t="s">
        <v>413</v>
      </c>
      <c r="X31" s="67" t="s">
        <v>551</v>
      </c>
      <c r="Y31" s="108">
        <f>IF(V31&lt;&gt;"",V31-K31,"")</f>
        <v>0</v>
      </c>
      <c r="Z31" s="109">
        <f t="shared" si="1"/>
        <v>0</v>
      </c>
      <c r="AA31" s="109">
        <f t="shared" si="2"/>
        <v>0</v>
      </c>
    </row>
    <row r="32" spans="1:27" s="174" customFormat="1" ht="40" customHeight="1" x14ac:dyDescent="0.35">
      <c r="A32" s="175" t="s">
        <v>8</v>
      </c>
      <c r="B32" s="176"/>
      <c r="C32" s="176"/>
      <c r="D32" s="185"/>
      <c r="E32" s="179">
        <f>AVERAGE(E4:E31)*10</f>
        <v>1.25</v>
      </c>
      <c r="F32" s="179"/>
      <c r="G32" s="179"/>
      <c r="H32" s="179"/>
      <c r="I32" s="179"/>
      <c r="J32" s="180">
        <f>IFERROR(K32/E32,"")</f>
        <v>1</v>
      </c>
      <c r="K32" s="181">
        <f>AVERAGE(K4:K31)*10</f>
        <v>1.25</v>
      </c>
      <c r="L32" s="182"/>
      <c r="M32" s="183"/>
      <c r="N32" s="184"/>
      <c r="O32" s="185"/>
      <c r="P32" s="186">
        <f>AVERAGE(P4:P31)*10</f>
        <v>1.5</v>
      </c>
      <c r="Q32" s="187"/>
      <c r="R32" s="187"/>
      <c r="S32" s="187"/>
      <c r="T32" s="187"/>
      <c r="U32" s="188">
        <f>IFERROR(V32/P32,"")</f>
        <v>1</v>
      </c>
      <c r="V32" s="189">
        <f>AVERAGE(V4:V31)*10</f>
        <v>1.5</v>
      </c>
      <c r="W32" s="190"/>
      <c r="X32" s="190"/>
      <c r="Y32" s="191">
        <f>V32-K32</f>
        <v>0.25</v>
      </c>
      <c r="Z32" s="192">
        <f>SUM(Z4:Z31)</f>
        <v>1</v>
      </c>
      <c r="AA32" s="192">
        <f>SUM(AA4:AA31)</f>
        <v>1</v>
      </c>
    </row>
    <row r="33" spans="1:27" x14ac:dyDescent="0.35">
      <c r="A33" s="193" t="s">
        <v>123</v>
      </c>
      <c r="B33" s="194"/>
      <c r="C33" s="194"/>
      <c r="D33" s="201"/>
      <c r="E33" s="197">
        <f>E32/10</f>
        <v>0.125</v>
      </c>
      <c r="F33" s="197"/>
      <c r="G33" s="197"/>
      <c r="H33" s="197"/>
      <c r="I33" s="197"/>
      <c r="J33" s="197"/>
      <c r="K33" s="198">
        <f>K32/10</f>
        <v>0.125</v>
      </c>
      <c r="L33" s="199"/>
      <c r="M33" s="199"/>
      <c r="N33" s="200"/>
      <c r="O33" s="201"/>
      <c r="P33" s="202">
        <f>P32/10</f>
        <v>0.15</v>
      </c>
      <c r="Q33" s="203"/>
      <c r="R33" s="203"/>
      <c r="S33" s="203"/>
      <c r="T33" s="203"/>
      <c r="U33" s="204"/>
      <c r="V33" s="205">
        <f>V32/10</f>
        <v>0.15</v>
      </c>
      <c r="W33" s="206"/>
      <c r="X33" s="206"/>
      <c r="Y33" s="207"/>
      <c r="Z33" s="208"/>
      <c r="AA33" s="208"/>
    </row>
    <row r="35" spans="1:27" x14ac:dyDescent="0.35">
      <c r="N35" s="210" t="s">
        <v>124</v>
      </c>
    </row>
    <row r="36" spans="1:27" x14ac:dyDescent="0.35">
      <c r="N36" s="209" t="s">
        <v>87</v>
      </c>
      <c r="O36" s="65" t="s">
        <v>125</v>
      </c>
    </row>
    <row r="37" spans="1:27" x14ac:dyDescent="0.35">
      <c r="N37" s="209" t="s">
        <v>70</v>
      </c>
      <c r="O37" s="65" t="s">
        <v>126</v>
      </c>
    </row>
    <row r="38" spans="1:27" x14ac:dyDescent="0.35">
      <c r="N38" s="209" t="s">
        <v>75</v>
      </c>
      <c r="O38" s="65" t="s">
        <v>127</v>
      </c>
    </row>
    <row r="39" spans="1:27" x14ac:dyDescent="0.35">
      <c r="A39" s="65"/>
      <c r="B39" s="65"/>
      <c r="C39" s="65"/>
      <c r="N39" s="209" t="s">
        <v>108</v>
      </c>
      <c r="O39" s="65" t="s">
        <v>128</v>
      </c>
    </row>
    <row r="40" spans="1:27" x14ac:dyDescent="0.35">
      <c r="A40" s="65"/>
      <c r="B40" s="65"/>
      <c r="C40" s="65"/>
      <c r="N40" s="209" t="s">
        <v>72</v>
      </c>
      <c r="O40" s="65" t="s">
        <v>129</v>
      </c>
    </row>
  </sheetData>
  <dataValidations count="1">
    <dataValidation type="list" allowBlank="1" showDropDown="1" showErrorMessage="1" error="Please insert 0, 1 or n.a.!" sqref="Q4:T4 Q6:T31 P5:AA5" xr:uid="{009F009A-005C-4D15-A36F-00BD000D00B9}"/>
  </dataValidations>
  <hyperlinks>
    <hyperlink ref="W4" r:id="rId1" display="Eigenanlagen der Sparda-Bank West" xr:uid="{1620210D-21B8-46ED-89E4-8276C05B5D9B}"/>
    <hyperlink ref="W28" r:id="rId2" xr:uid="{9BC78EEE-480F-449A-A917-8C2097F730D2}"/>
    <hyperlink ref="W29" r:id="rId3" xr:uid="{69D85CAC-AAEC-46BC-91AA-1877175EB42D}"/>
    <hyperlink ref="W30" r:id="rId4" xr:uid="{66F79259-E3CD-4FA9-ADD1-4AFBFC66B743}"/>
    <hyperlink ref="W31" r:id="rId5" xr:uid="{9ED14693-83F6-4F3F-8ACF-2C2DCD01299E}"/>
  </hyperlinks>
  <pageMargins left="0.70078740157480324" right="0.70078740157480324" top="0.75196850393700787" bottom="0.75196850393700787" header="0.3" footer="0.3"/>
  <pageSetup paperSize="9" firstPageNumber="4294967295"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2"/>
  </sheetPr>
  <dimension ref="A1:A8"/>
  <sheetViews>
    <sheetView workbookViewId="0">
      <selection activeCell="A7" sqref="A7"/>
    </sheetView>
  </sheetViews>
  <sheetFormatPr defaultColWidth="9.1796875" defaultRowHeight="14" x14ac:dyDescent="0.3"/>
  <cols>
    <col min="1" max="16384" width="9.1796875" style="267"/>
  </cols>
  <sheetData>
    <row r="1" spans="1:1" x14ac:dyDescent="0.3">
      <c r="A1" s="268" t="s">
        <v>387</v>
      </c>
    </row>
    <row r="2" spans="1:1" x14ac:dyDescent="0.3">
      <c r="A2" s="267" t="s">
        <v>55</v>
      </c>
    </row>
    <row r="3" spans="1:1" x14ac:dyDescent="0.3">
      <c r="A3" s="267">
        <v>1</v>
      </c>
    </row>
    <row r="4" spans="1:1" x14ac:dyDescent="0.3">
      <c r="A4" s="267">
        <v>0</v>
      </c>
    </row>
    <row r="6" spans="1:1" x14ac:dyDescent="0.3">
      <c r="A6" s="268" t="s">
        <v>388</v>
      </c>
    </row>
    <row r="7" spans="1:1" x14ac:dyDescent="0.3">
      <c r="A7" s="267" t="s">
        <v>389</v>
      </c>
    </row>
    <row r="8" spans="1:1" x14ac:dyDescent="0.3">
      <c r="A8" s="267" t="s">
        <v>54</v>
      </c>
    </row>
  </sheetData>
  <pageMargins left="0.7" right="0.7" top="0.75" bottom="0.75" header="0.3" footer="0.3"/>
  <pageSetup paperSize="9" firstPageNumber="214748364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1D4D60"/>
  </sheetPr>
  <dimension ref="A1:E14"/>
  <sheetViews>
    <sheetView topLeftCell="C1" zoomScale="90" workbookViewId="0">
      <selection activeCell="G1" activeCellId="1" sqref="F1:F1048576 G1:G1048576"/>
    </sheetView>
  </sheetViews>
  <sheetFormatPr defaultColWidth="9.1796875" defaultRowHeight="14.5" x14ac:dyDescent="0.35"/>
  <cols>
    <col min="1" max="1" width="43.81640625" style="3" customWidth="1"/>
    <col min="2" max="2" width="10.453125" style="3" customWidth="1"/>
    <col min="3" max="4" width="18.453125" style="3" customWidth="1"/>
    <col min="5" max="5" width="57.7265625" style="3" customWidth="1"/>
    <col min="6" max="16384" width="9.1796875" style="3"/>
  </cols>
  <sheetData>
    <row r="1" spans="1:5" s="34" customFormat="1" ht="18" x14ac:dyDescent="0.35">
      <c r="A1" s="7" t="s">
        <v>36</v>
      </c>
      <c r="B1" s="7"/>
      <c r="C1" s="7"/>
      <c r="D1" s="7"/>
      <c r="E1" s="7"/>
    </row>
    <row r="2" spans="1:5" ht="58" x14ac:dyDescent="0.35">
      <c r="A2" s="35" t="s">
        <v>37</v>
      </c>
      <c r="B2" s="36" t="s">
        <v>38</v>
      </c>
      <c r="C2" s="37" t="s">
        <v>39</v>
      </c>
      <c r="D2" s="38" t="s">
        <v>40</v>
      </c>
      <c r="E2" s="38" t="s">
        <v>41</v>
      </c>
    </row>
    <row r="3" spans="1:5" ht="223" customHeight="1" x14ac:dyDescent="0.35">
      <c r="A3" s="5" t="s">
        <v>42</v>
      </c>
      <c r="B3" s="39" t="s">
        <v>489</v>
      </c>
      <c r="C3" s="40"/>
      <c r="D3" s="41" t="s">
        <v>488</v>
      </c>
      <c r="E3" s="42" t="s">
        <v>491</v>
      </c>
    </row>
    <row r="4" spans="1:5" ht="223.5" customHeight="1" x14ac:dyDescent="0.35">
      <c r="A4" s="5" t="s">
        <v>43</v>
      </c>
      <c r="B4" s="43" t="s">
        <v>489</v>
      </c>
      <c r="C4" s="44"/>
      <c r="D4" s="41" t="s">
        <v>488</v>
      </c>
      <c r="E4" s="42" t="s">
        <v>491</v>
      </c>
    </row>
    <row r="5" spans="1:5" ht="364" x14ac:dyDescent="0.35">
      <c r="A5" s="5" t="s">
        <v>44</v>
      </c>
      <c r="B5" s="43" t="s">
        <v>490</v>
      </c>
      <c r="C5" s="43"/>
      <c r="D5" s="41" t="s">
        <v>488</v>
      </c>
      <c r="E5" s="45" t="s">
        <v>492</v>
      </c>
    </row>
    <row r="6" spans="1:5" ht="196" x14ac:dyDescent="0.35">
      <c r="A6" s="5" t="s">
        <v>45</v>
      </c>
      <c r="B6" s="43" t="s">
        <v>489</v>
      </c>
      <c r="C6" s="43"/>
      <c r="D6" s="41" t="s">
        <v>488</v>
      </c>
      <c r="E6" s="45" t="s">
        <v>493</v>
      </c>
    </row>
    <row r="7" spans="1:5" x14ac:dyDescent="0.35">
      <c r="A7" s="5"/>
      <c r="B7" s="6"/>
      <c r="C7" s="4"/>
      <c r="D7" s="6"/>
      <c r="E7" s="4"/>
    </row>
    <row r="8" spans="1:5" x14ac:dyDescent="0.35">
      <c r="A8" s="5"/>
      <c r="B8" s="6"/>
      <c r="C8" s="4"/>
      <c r="D8" s="6"/>
      <c r="E8" s="4"/>
    </row>
    <row r="9" spans="1:5" x14ac:dyDescent="0.35">
      <c r="A9" s="46"/>
      <c r="B9" s="6"/>
      <c r="C9" s="4"/>
      <c r="E9" s="4"/>
    </row>
    <row r="10" spans="1:5" x14ac:dyDescent="0.35">
      <c r="C10" s="4"/>
      <c r="E10" s="4"/>
    </row>
    <row r="11" spans="1:5" x14ac:dyDescent="0.35">
      <c r="A11" s="5"/>
      <c r="B11" s="6"/>
      <c r="C11" s="4"/>
      <c r="E11" s="47"/>
    </row>
    <row r="12" spans="1:5" x14ac:dyDescent="0.35">
      <c r="A12" s="5"/>
      <c r="B12" s="46"/>
      <c r="C12" s="46"/>
      <c r="D12" s="46"/>
    </row>
    <row r="13" spans="1:5" x14ac:dyDescent="0.35">
      <c r="A13" s="46"/>
      <c r="B13" s="46"/>
      <c r="C13" s="46"/>
      <c r="D13" s="46"/>
    </row>
    <row r="14" spans="1:5" x14ac:dyDescent="0.35">
      <c r="E14" s="46"/>
    </row>
  </sheetData>
  <dataValidations count="1">
    <dataValidation type="list" allowBlank="1" showInputMessage="1" showErrorMessage="1" sqref="B7" xr:uid="{008200D3-00C7-47A3-B488-00B3003000C3}"/>
  </dataValidations>
  <pageMargins left="0.70078740157480324" right="0.70078740157480324" top="0.75196850393700787" bottom="0.75196850393700787" header="0.3" footer="0.3"/>
  <pageSetup paperSize="9" firstPageNumber="429496729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1D4D60"/>
  </sheetPr>
  <dimension ref="A1:V24"/>
  <sheetViews>
    <sheetView topLeftCell="D1" zoomScale="90" workbookViewId="0">
      <pane ySplit="2" topLeftCell="A3" activePane="bottomLeft" state="frozen"/>
      <selection activeCell="A2" sqref="A2"/>
      <selection pane="bottomLeft" activeCell="O4" sqref="O4"/>
    </sheetView>
  </sheetViews>
  <sheetFormatPr defaultColWidth="9.1796875" defaultRowHeight="14.5" x14ac:dyDescent="0.35"/>
  <cols>
    <col min="1" max="1" width="64.6328125" style="5" customWidth="1"/>
    <col min="2" max="2" width="30.6328125" style="5" customWidth="1"/>
    <col min="3" max="3" width="7.81640625" style="3" customWidth="1"/>
    <col min="4" max="4" width="45.453125" style="5" customWidth="1"/>
    <col min="5" max="5" width="9.453125" style="6" customWidth="1"/>
    <col min="6" max="9" width="5.6328125" style="6" customWidth="1"/>
    <col min="10" max="10" width="15.6328125" style="6" customWidth="1"/>
    <col min="11" max="11" width="19.453125" style="5" customWidth="1"/>
    <col min="12" max="12" width="25.6328125" style="5" customWidth="1"/>
    <col min="13" max="16384" width="9.1796875" style="5"/>
  </cols>
  <sheetData>
    <row r="1" spans="1:22" s="48" customFormat="1" ht="18" x14ac:dyDescent="0.35">
      <c r="A1" s="7" t="s">
        <v>46</v>
      </c>
      <c r="B1" s="7"/>
      <c r="C1" s="49"/>
      <c r="D1" s="7" t="s">
        <v>1</v>
      </c>
      <c r="E1" s="1"/>
      <c r="F1" s="1" t="s">
        <v>47</v>
      </c>
      <c r="G1" s="1"/>
      <c r="H1" s="1"/>
      <c r="I1" s="1"/>
      <c r="J1" s="50"/>
      <c r="K1" s="7"/>
      <c r="L1" s="7"/>
      <c r="M1" s="51"/>
      <c r="N1" s="51"/>
      <c r="O1" s="51"/>
      <c r="P1" s="51"/>
      <c r="Q1" s="51"/>
      <c r="R1" s="51"/>
      <c r="S1" s="51"/>
      <c r="T1" s="51"/>
      <c r="U1" s="51"/>
      <c r="V1" s="51"/>
    </row>
    <row r="2" spans="1:22" s="11" customFormat="1" ht="140" customHeight="1" x14ac:dyDescent="0.35">
      <c r="A2" s="35" t="s">
        <v>48</v>
      </c>
      <c r="B2" s="38" t="s">
        <v>49</v>
      </c>
      <c r="C2" s="52"/>
      <c r="D2" s="35" t="s">
        <v>50</v>
      </c>
      <c r="E2" s="36" t="s">
        <v>51</v>
      </c>
      <c r="F2" s="53" t="s">
        <v>42</v>
      </c>
      <c r="G2" s="53" t="s">
        <v>43</v>
      </c>
      <c r="H2" s="54" t="s">
        <v>44</v>
      </c>
      <c r="I2" s="54" t="s">
        <v>45</v>
      </c>
      <c r="J2" s="36" t="s">
        <v>52</v>
      </c>
      <c r="K2" s="55" t="s">
        <v>40</v>
      </c>
      <c r="L2" s="55" t="s">
        <v>41</v>
      </c>
    </row>
    <row r="3" spans="1:22" ht="20" customHeight="1" x14ac:dyDescent="0.35">
      <c r="A3" s="269" t="s">
        <v>390</v>
      </c>
      <c r="B3" s="5" t="s">
        <v>398</v>
      </c>
      <c r="C3" s="56"/>
      <c r="D3" s="5" t="s">
        <v>53</v>
      </c>
      <c r="E3" s="6" t="s">
        <v>54</v>
      </c>
      <c r="F3" s="57" t="s">
        <v>55</v>
      </c>
      <c r="G3" s="57" t="s">
        <v>55</v>
      </c>
      <c r="H3" s="57" t="s">
        <v>55</v>
      </c>
      <c r="I3" s="57" t="s">
        <v>55</v>
      </c>
    </row>
    <row r="4" spans="1:22" ht="20" customHeight="1" x14ac:dyDescent="0.35">
      <c r="A4" s="269" t="s">
        <v>391</v>
      </c>
      <c r="B4" s="5" t="s">
        <v>398</v>
      </c>
      <c r="C4" s="56"/>
      <c r="D4" s="5" t="s">
        <v>56</v>
      </c>
      <c r="E4" s="6" t="s">
        <v>54</v>
      </c>
      <c r="F4" s="57" t="s">
        <v>55</v>
      </c>
      <c r="G4" s="57" t="s">
        <v>55</v>
      </c>
      <c r="H4" s="6" t="s">
        <v>54</v>
      </c>
      <c r="I4" s="57" t="s">
        <v>55</v>
      </c>
    </row>
    <row r="5" spans="1:22" ht="20" customHeight="1" x14ac:dyDescent="0.35">
      <c r="A5" s="269" t="s">
        <v>392</v>
      </c>
      <c r="B5" s="5" t="s">
        <v>398</v>
      </c>
      <c r="C5" s="56"/>
      <c r="D5" s="5" t="s">
        <v>57</v>
      </c>
      <c r="E5" s="6" t="s">
        <v>54</v>
      </c>
      <c r="F5" s="57" t="s">
        <v>55</v>
      </c>
      <c r="G5" s="57" t="s">
        <v>55</v>
      </c>
      <c r="H5" s="6" t="s">
        <v>54</v>
      </c>
      <c r="I5" s="57" t="s">
        <v>55</v>
      </c>
    </row>
    <row r="6" spans="1:22" ht="20" customHeight="1" x14ac:dyDescent="0.35">
      <c r="A6" s="269" t="s">
        <v>393</v>
      </c>
      <c r="B6" s="5" t="s">
        <v>398</v>
      </c>
      <c r="C6" s="56"/>
      <c r="D6" s="5" t="s">
        <v>58</v>
      </c>
      <c r="E6" s="6" t="s">
        <v>54</v>
      </c>
      <c r="F6" s="57" t="s">
        <v>55</v>
      </c>
      <c r="G6" s="57" t="s">
        <v>55</v>
      </c>
      <c r="H6" s="6" t="s">
        <v>54</v>
      </c>
      <c r="I6" s="57" t="s">
        <v>55</v>
      </c>
    </row>
    <row r="7" spans="1:22" ht="20" customHeight="1" x14ac:dyDescent="0.35">
      <c r="A7" s="270" t="s">
        <v>521</v>
      </c>
      <c r="B7" s="5" t="s">
        <v>398</v>
      </c>
      <c r="C7" s="56"/>
      <c r="D7" s="5" t="s">
        <v>59</v>
      </c>
      <c r="E7" s="6" t="s">
        <v>389</v>
      </c>
      <c r="F7" s="57" t="s">
        <v>55</v>
      </c>
      <c r="G7" s="57" t="s">
        <v>55</v>
      </c>
      <c r="H7" s="6" t="s">
        <v>389</v>
      </c>
      <c r="I7" s="57" t="s">
        <v>55</v>
      </c>
      <c r="J7" s="6" t="s">
        <v>389</v>
      </c>
      <c r="K7" s="58" t="s">
        <v>488</v>
      </c>
      <c r="L7" s="2" t="s">
        <v>504</v>
      </c>
    </row>
    <row r="8" spans="1:22" ht="20" customHeight="1" x14ac:dyDescent="0.35">
      <c r="A8" s="269" t="s">
        <v>394</v>
      </c>
      <c r="B8" s="5" t="s">
        <v>398</v>
      </c>
      <c r="C8" s="56"/>
      <c r="D8" s="5" t="s">
        <v>60</v>
      </c>
      <c r="E8" s="6" t="s">
        <v>54</v>
      </c>
      <c r="F8" s="57" t="s">
        <v>55</v>
      </c>
      <c r="G8" s="57" t="s">
        <v>55</v>
      </c>
      <c r="H8" s="6" t="s">
        <v>54</v>
      </c>
      <c r="I8" s="57" t="s">
        <v>55</v>
      </c>
      <c r="K8" s="58"/>
    </row>
    <row r="9" spans="1:22" ht="20" customHeight="1" x14ac:dyDescent="0.35">
      <c r="A9" s="270" t="s">
        <v>395</v>
      </c>
      <c r="B9" s="5" t="s">
        <v>398</v>
      </c>
      <c r="C9" s="56"/>
      <c r="D9" s="5" t="s">
        <v>61</v>
      </c>
      <c r="E9" s="6" t="s">
        <v>389</v>
      </c>
      <c r="F9" s="57" t="s">
        <v>55</v>
      </c>
      <c r="G9" s="57" t="s">
        <v>55</v>
      </c>
      <c r="H9" s="57" t="s">
        <v>55</v>
      </c>
      <c r="I9" s="57" t="s">
        <v>55</v>
      </c>
      <c r="K9" s="272" t="s">
        <v>403</v>
      </c>
      <c r="L9" s="2" t="s">
        <v>524</v>
      </c>
    </row>
    <row r="10" spans="1:22" ht="20" customHeight="1" x14ac:dyDescent="0.35">
      <c r="A10" s="270" t="s">
        <v>396</v>
      </c>
      <c r="B10" s="5" t="s">
        <v>398</v>
      </c>
      <c r="C10" s="56"/>
      <c r="H10" s="5"/>
      <c r="I10" s="5"/>
    </row>
    <row r="11" spans="1:22" ht="20" customHeight="1" x14ac:dyDescent="0.35">
      <c r="A11" s="270" t="s">
        <v>397</v>
      </c>
      <c r="B11" s="5" t="s">
        <v>398</v>
      </c>
      <c r="C11" s="56"/>
      <c r="D11" s="59" t="s">
        <v>62</v>
      </c>
      <c r="E11" s="60"/>
      <c r="F11" s="60"/>
      <c r="G11" s="60"/>
      <c r="H11" s="60"/>
      <c r="I11" s="60"/>
      <c r="J11" s="60"/>
      <c r="K11" s="61"/>
      <c r="L11" s="61"/>
    </row>
    <row r="12" spans="1:22" ht="20" customHeight="1" x14ac:dyDescent="0.35">
      <c r="A12" s="272" t="s">
        <v>400</v>
      </c>
      <c r="C12" s="62"/>
      <c r="D12" s="63"/>
    </row>
    <row r="13" spans="1:22" ht="20" customHeight="1" x14ac:dyDescent="0.35">
      <c r="A13" s="272" t="s">
        <v>401</v>
      </c>
      <c r="B13" s="5" t="s">
        <v>506</v>
      </c>
      <c r="C13" s="62"/>
      <c r="K13" s="58"/>
    </row>
    <row r="14" spans="1:22" ht="20" customHeight="1" x14ac:dyDescent="0.35">
      <c r="A14" s="272" t="s">
        <v>402</v>
      </c>
      <c r="C14" s="62"/>
      <c r="K14" s="58"/>
    </row>
    <row r="15" spans="1:22" ht="20" customHeight="1" x14ac:dyDescent="0.35">
      <c r="A15" s="272" t="s">
        <v>403</v>
      </c>
      <c r="B15" s="5" t="s">
        <v>398</v>
      </c>
      <c r="C15" s="64"/>
      <c r="K15" s="58"/>
    </row>
    <row r="16" spans="1:22" ht="20" customHeight="1" x14ac:dyDescent="0.35">
      <c r="A16" s="271" t="s">
        <v>404</v>
      </c>
      <c r="C16" s="62"/>
      <c r="K16" s="58"/>
    </row>
    <row r="17" spans="1:11" ht="20" customHeight="1" x14ac:dyDescent="0.35">
      <c r="A17" s="271" t="s">
        <v>410</v>
      </c>
      <c r="B17" s="5" t="s">
        <v>405</v>
      </c>
      <c r="C17" s="62"/>
      <c r="K17" s="58"/>
    </row>
    <row r="18" spans="1:11" ht="20" customHeight="1" x14ac:dyDescent="0.35">
      <c r="A18" s="271" t="s">
        <v>409</v>
      </c>
      <c r="B18" s="5" t="s">
        <v>406</v>
      </c>
      <c r="C18" s="62"/>
      <c r="K18" s="58"/>
    </row>
    <row r="19" spans="1:11" ht="20" customHeight="1" x14ac:dyDescent="0.35">
      <c r="A19" s="271" t="s">
        <v>408</v>
      </c>
      <c r="B19" s="5" t="s">
        <v>407</v>
      </c>
    </row>
    <row r="20" spans="1:11" ht="20" customHeight="1" x14ac:dyDescent="0.35">
      <c r="A20" s="271" t="s">
        <v>411</v>
      </c>
      <c r="B20" s="4">
        <v>2019</v>
      </c>
    </row>
    <row r="21" spans="1:11" ht="20" customHeight="1" x14ac:dyDescent="0.35">
      <c r="A21" s="271" t="s">
        <v>412</v>
      </c>
      <c r="B21" s="5" t="s">
        <v>399</v>
      </c>
    </row>
    <row r="22" spans="1:11" ht="20" customHeight="1" x14ac:dyDescent="0.35">
      <c r="A22" s="271" t="s">
        <v>413</v>
      </c>
      <c r="B22" s="5" t="s">
        <v>405</v>
      </c>
    </row>
    <row r="23" spans="1:11" x14ac:dyDescent="0.35">
      <c r="A23" s="271" t="s">
        <v>414</v>
      </c>
      <c r="B23" s="273">
        <v>45047</v>
      </c>
    </row>
    <row r="24" spans="1:11" x14ac:dyDescent="0.35">
      <c r="A24" s="271" t="s">
        <v>510</v>
      </c>
      <c r="B24" s="273">
        <v>45413</v>
      </c>
    </row>
  </sheetData>
  <sortState xmlns:xlrd2="http://schemas.microsoft.com/office/spreadsheetml/2017/richdata2" ref="D23:D36">
    <sortCondition ref="D23"/>
  </sortState>
  <phoneticPr fontId="33" type="noConversion"/>
  <dataValidations count="1">
    <dataValidation type="list" allowBlank="1" showInputMessage="1" showErrorMessage="1" sqref="E3:E9" xr:uid="{00880082-000D-4F04-9E1A-006E001A00E7}"/>
  </dataValidations>
  <hyperlinks>
    <hyperlink ref="A3" r:id="rId1" location="text_image" xr:uid="{98787C47-902B-4644-ADB3-45CEF1AE0CC1}"/>
    <hyperlink ref="A4" r:id="rId2" display="Unser Beitrag zur Nachhaltigkeit" xr:uid="{5CD8DD50-FF41-43DA-B060-828BE32FB0D3}"/>
    <hyperlink ref="A5" r:id="rId3" display="Eigenanlagen der Sparda-Bank West" xr:uid="{A489D160-EBD9-49A8-84C4-085A717F5603}"/>
    <hyperlink ref="A6" r:id="rId4" display="Die Sparda-Bank West ist klimaneutral" xr:uid="{035AC6C0-DA93-4E40-BE74-52016B90E01B}"/>
    <hyperlink ref="A7" r:id="rId5" display="SPARDA-BANK WEST EG - INFORMATIONEN ZUM KLIMASCHUTZ-ENGAGEMENT - Website" xr:uid="{1250B8FB-32C3-4D52-A8CE-D6FA63634504}"/>
    <hyperlink ref="A8" r:id="rId6" xr:uid="{745D4A23-D34F-4AEB-90B4-F4182900957C}"/>
    <hyperlink ref="A9" r:id="rId7" xr:uid="{02F2BDA2-88AC-4077-8462-970446B45CA3}"/>
    <hyperlink ref="A10" r:id="rId8" xr:uid="{CBAB46DF-CC2F-4CB2-ABAD-01438AF00011}"/>
    <hyperlink ref="A11" r:id="rId9" xr:uid="{E873AAAF-0739-4601-AB6F-64CC149FF5AB}"/>
    <hyperlink ref="A12" r:id="rId10" display="Urkunde Ausgleich Treibhausgasemissionen" xr:uid="{D41B45EE-0EC8-471A-A7A6-6D39BD8078E0}"/>
    <hyperlink ref="A13" r:id="rId11" xr:uid="{6CC54043-A0B9-4117-8349-1F079D76986E}"/>
    <hyperlink ref="A14" r:id="rId12" xr:uid="{E4D946B9-8CB5-428E-A21A-893F3BBEEC67}"/>
    <hyperlink ref="A15" r:id="rId13" xr:uid="{AAEB7589-CD4A-494B-9208-CC4A5508E118}"/>
    <hyperlink ref="A16" r:id="rId14" xr:uid="{EAC4871B-BFF8-4190-9374-E8901D6703F0}"/>
    <hyperlink ref="A17" r:id="rId15" display="https://www.sparda-west.de/internetauftritt/downloads/pdf/pflichtinformationen/offenlegungsvo-template-finanzberater-20221230-internet.pdf" xr:uid="{AA9AD6F4-EA07-4D94-9429-B67A50AD1BC2}"/>
    <hyperlink ref="A18" r:id="rId16" display="https://www.sparda-west.de/internetauftritt/downloads/pdf/pflichtinformationen/offenlegungsvo-template-finanzberater-pai-20221230.pdf" xr:uid="{4D09504C-6B31-4970-89AE-BF252DF9AE81}"/>
    <hyperlink ref="A19" r:id="rId17" display="https://www.sparda-west.de/internetauftritt/downloads/offenlegungsvo-template-finanzmarktteilnehmer-20230630.pdf" xr:uid="{74C1737A-70F2-4165-81CF-30DA7C5ECE6A}"/>
    <hyperlink ref="A20" r:id="rId18" xr:uid="{1F5875B9-4868-46EF-8295-E4E1E03C708C}"/>
    <hyperlink ref="A21" r:id="rId19" xr:uid="{8D806D30-74E8-4F4B-82C0-0ED57D7746E9}"/>
    <hyperlink ref="A22" r:id="rId20" xr:uid="{3544754E-E42C-4D8B-9409-ADE985052E4C}"/>
    <hyperlink ref="A23" r:id="rId21" xr:uid="{D532B31F-363D-433A-A714-4072A9A2B645}"/>
    <hyperlink ref="A24" r:id="rId22" xr:uid="{531F2654-9495-41C1-9345-15BAF1BC038E}"/>
    <hyperlink ref="K9" r:id="rId23" xr:uid="{90B8CE9D-A71E-48C7-853E-4F87322862FA}"/>
  </hyperlinks>
  <pageMargins left="0.70078740157480324" right="0.70078740157480324" top="0.75196850393700787" bottom="0.75196850393700787" header="0.3" footer="0.3"/>
  <pageSetup paperSize="9" firstPageNumber="429496729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FCB3B"/>
  </sheetPr>
  <dimension ref="A1:AA55"/>
  <sheetViews>
    <sheetView zoomScale="85" workbookViewId="0">
      <pane xSplit="2" ySplit="2" topLeftCell="U17" activePane="bottomRight" state="frozen"/>
      <selection activeCell="W16" sqref="W16"/>
      <selection pane="topRight"/>
      <selection pane="bottomLeft"/>
      <selection pane="bottomRight" activeCell="AB1" activeCellId="3" sqref="Y1:Y1048576 Z1:Z1048576 AA1:AA1048576 AB1:AB1048576"/>
    </sheetView>
  </sheetViews>
  <sheetFormatPr defaultColWidth="9.1796875" defaultRowHeight="13" x14ac:dyDescent="0.35"/>
  <cols>
    <col min="1" max="1" width="4.6328125" style="66" customWidth="1"/>
    <col min="2" max="2" width="62.1796875" style="67" customWidth="1"/>
    <col min="3" max="3" width="16.453125" style="67"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64</v>
      </c>
      <c r="B2" s="69"/>
      <c r="C2" s="70" t="s">
        <v>0</v>
      </c>
      <c r="D2" s="71"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68</v>
      </c>
      <c r="B3" s="84"/>
      <c r="C3" s="84"/>
      <c r="D3" s="85"/>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69</v>
      </c>
      <c r="C4" s="95"/>
      <c r="D4" s="96"/>
      <c r="E4" s="97">
        <v>0</v>
      </c>
      <c r="F4" s="98" t="s">
        <v>55</v>
      </c>
      <c r="G4" s="98" t="s">
        <v>55</v>
      </c>
      <c r="H4" s="98" t="s">
        <v>55</v>
      </c>
      <c r="I4" s="98" t="s">
        <v>55</v>
      </c>
      <c r="J4" s="99">
        <v>0</v>
      </c>
      <c r="K4" s="100">
        <v>0</v>
      </c>
      <c r="L4" s="101" t="s">
        <v>415</v>
      </c>
      <c r="M4" s="102" t="s">
        <v>416</v>
      </c>
      <c r="N4" s="103" t="s">
        <v>70</v>
      </c>
      <c r="O4" s="104"/>
      <c r="P4" s="105">
        <v>0.5</v>
      </c>
      <c r="Q4" s="106" t="s">
        <v>55</v>
      </c>
      <c r="R4" s="106" t="s">
        <v>55</v>
      </c>
      <c r="S4" s="106" t="s">
        <v>55</v>
      </c>
      <c r="T4" s="106" t="s">
        <v>55</v>
      </c>
      <c r="U4" s="106" t="str">
        <f t="shared" ref="U4:U11" si="0">IF(AND(P4=0,SUM(Q4:T4)&gt;0),"ERROR",IF(P4="n.a.","n.a.",IF(P4=0,0,IF(COUNTIF(Q4:T4,"n.a.")=4,"n.a.",IF(COUNTIF(Q4:T4,1)=4,1,0.5+(((COUNTIF(Q4:T4,"1"))/(4-COUNTIF(Q4:T4,"n.a.")))*0.5))))))</f>
        <v>n.a.</v>
      </c>
      <c r="V4" s="107">
        <f>IF(U4="n.a.",P4,P4*U4)</f>
        <v>0.5</v>
      </c>
      <c r="W4" s="65" t="s">
        <v>488</v>
      </c>
      <c r="X4" s="67" t="s">
        <v>569</v>
      </c>
      <c r="Y4" s="108">
        <f>IF(V4&lt;&gt;"",V4-K4,"")</f>
        <v>0.5</v>
      </c>
      <c r="Z4" s="109">
        <f t="shared" ref="Z4:Z46" si="1">IF(Y4&lt;&gt;"",IF(Y4&gt;0,1,0),"")</f>
        <v>1</v>
      </c>
      <c r="AA4" s="109">
        <f t="shared" ref="AA4:AA46" si="2">IF(Y4&lt;&gt;"",IF(Y4&lt;0,1,0),"")</f>
        <v>0</v>
      </c>
    </row>
    <row r="5" spans="1:27" ht="40" customHeight="1" x14ac:dyDescent="0.35">
      <c r="A5" s="94">
        <v>2</v>
      </c>
      <c r="B5" s="95" t="s">
        <v>71</v>
      </c>
      <c r="C5" s="95"/>
      <c r="D5" s="96"/>
      <c r="E5" s="97">
        <v>1</v>
      </c>
      <c r="F5" s="98" t="s">
        <v>55</v>
      </c>
      <c r="G5" s="98" t="s">
        <v>55</v>
      </c>
      <c r="H5" s="98" t="s">
        <v>55</v>
      </c>
      <c r="I5" s="98" t="s">
        <v>55</v>
      </c>
      <c r="J5" s="99" t="s">
        <v>55</v>
      </c>
      <c r="K5" s="100">
        <v>1</v>
      </c>
      <c r="L5" s="101" t="s">
        <v>417</v>
      </c>
      <c r="M5" s="102" t="s">
        <v>418</v>
      </c>
      <c r="N5" s="110" t="s">
        <v>72</v>
      </c>
      <c r="O5" s="104"/>
      <c r="P5" s="111"/>
      <c r="Q5" s="106"/>
      <c r="R5" s="106"/>
      <c r="S5" s="106"/>
      <c r="T5" s="106"/>
      <c r="U5" s="106"/>
      <c r="V5" s="107"/>
      <c r="W5" s="103"/>
      <c r="X5" s="103"/>
      <c r="Y5" s="108"/>
      <c r="Z5" s="109"/>
      <c r="AA5" s="109"/>
    </row>
    <row r="6" spans="1:27" ht="28.5" customHeight="1" x14ac:dyDescent="0.35">
      <c r="A6" s="112" t="s">
        <v>73</v>
      </c>
      <c r="B6" s="113"/>
      <c r="C6" s="113"/>
      <c r="D6" s="114"/>
      <c r="E6" s="115"/>
      <c r="F6" s="116"/>
      <c r="G6" s="116"/>
      <c r="H6" s="116"/>
      <c r="I6" s="116"/>
      <c r="J6" s="117"/>
      <c r="K6" s="118"/>
      <c r="L6" s="119"/>
      <c r="M6" s="120"/>
      <c r="N6" s="121"/>
      <c r="O6" s="122"/>
      <c r="P6" s="123"/>
      <c r="Q6" s="124"/>
      <c r="R6" s="124"/>
      <c r="S6" s="124"/>
      <c r="T6" s="124"/>
      <c r="U6" s="125"/>
      <c r="V6" s="126"/>
      <c r="W6" s="127"/>
      <c r="X6" s="127"/>
      <c r="Y6" s="128"/>
      <c r="Z6" s="129"/>
      <c r="AA6" s="129"/>
    </row>
    <row r="7" spans="1:27" ht="40" customHeight="1" x14ac:dyDescent="0.35">
      <c r="A7" s="94">
        <v>2</v>
      </c>
      <c r="B7" s="95" t="s">
        <v>74</v>
      </c>
      <c r="C7" s="95"/>
      <c r="D7" s="130"/>
      <c r="E7" s="97">
        <v>0</v>
      </c>
      <c r="F7" s="98" t="s">
        <v>55</v>
      </c>
      <c r="G7" s="98" t="s">
        <v>55</v>
      </c>
      <c r="H7" s="98">
        <v>0</v>
      </c>
      <c r="I7" s="98" t="s">
        <v>55</v>
      </c>
      <c r="J7" s="99">
        <v>0</v>
      </c>
      <c r="K7" s="100">
        <v>0</v>
      </c>
      <c r="L7" s="131"/>
      <c r="M7" s="102" t="s">
        <v>419</v>
      </c>
      <c r="N7" s="132" t="s">
        <v>75</v>
      </c>
      <c r="O7" s="104"/>
      <c r="P7" s="105">
        <f t="shared" ref="P7:P32" si="3">IF(O7="",0,O7)</f>
        <v>0</v>
      </c>
      <c r="Q7" s="133" t="str">
        <f t="shared" ref="Q7:Q46" si="4">IF(REL_Corpcredits="no","n.a.",0)</f>
        <v>n.a.</v>
      </c>
      <c r="R7" s="133" t="str">
        <f t="shared" ref="R7:R46" si="5">IF(REL_Projectfin="no","n.a.",0)</f>
        <v>n.a.</v>
      </c>
      <c r="S7" s="133">
        <f t="shared" ref="S7:S46" si="6">IF(REL_Proprietaryassets="no","n.a.",0)</f>
        <v>0</v>
      </c>
      <c r="T7" s="133" t="str">
        <f t="shared" ref="T7:T46" si="7">IF(REL_Assetmanagement="no","n.a.",0)</f>
        <v>n.a.</v>
      </c>
      <c r="U7" s="106">
        <f t="shared" si="0"/>
        <v>0</v>
      </c>
      <c r="V7" s="107">
        <f t="shared" ref="V7:V9" si="8">IF(U7="n.a.",P7,P7*U7)</f>
        <v>0</v>
      </c>
      <c r="X7" s="65" t="s">
        <v>522</v>
      </c>
      <c r="Y7" s="108">
        <f>IF(V7&lt;&gt;"",V7-K7,"")</f>
        <v>0</v>
      </c>
      <c r="Z7" s="109">
        <f t="shared" si="1"/>
        <v>0</v>
      </c>
      <c r="AA7" s="109">
        <f t="shared" si="2"/>
        <v>0</v>
      </c>
    </row>
    <row r="8" spans="1:27" ht="40" customHeight="1" x14ac:dyDescent="0.35">
      <c r="A8" s="94">
        <v>3</v>
      </c>
      <c r="B8" s="95" t="s">
        <v>76</v>
      </c>
      <c r="C8" s="95"/>
      <c r="D8" s="130"/>
      <c r="E8" s="97">
        <v>0</v>
      </c>
      <c r="F8" s="98" t="s">
        <v>55</v>
      </c>
      <c r="G8" s="98" t="s">
        <v>55</v>
      </c>
      <c r="H8" s="98">
        <v>0</v>
      </c>
      <c r="I8" s="98" t="s">
        <v>55</v>
      </c>
      <c r="J8" s="99">
        <v>0</v>
      </c>
      <c r="K8" s="100">
        <v>0</v>
      </c>
      <c r="L8" s="131"/>
      <c r="M8" s="102" t="s">
        <v>419</v>
      </c>
      <c r="N8" s="132" t="s">
        <v>75</v>
      </c>
      <c r="O8" s="104"/>
      <c r="P8" s="105">
        <f t="shared" si="3"/>
        <v>0</v>
      </c>
      <c r="Q8" s="133" t="str">
        <f t="shared" si="4"/>
        <v>n.a.</v>
      </c>
      <c r="R8" s="133" t="str">
        <f t="shared" si="5"/>
        <v>n.a.</v>
      </c>
      <c r="S8" s="133">
        <f t="shared" si="6"/>
        <v>0</v>
      </c>
      <c r="T8" s="133" t="str">
        <f t="shared" si="7"/>
        <v>n.a.</v>
      </c>
      <c r="U8" s="106">
        <f t="shared" si="0"/>
        <v>0</v>
      </c>
      <c r="V8" s="107">
        <f t="shared" si="8"/>
        <v>0</v>
      </c>
      <c r="X8" s="65" t="s">
        <v>522</v>
      </c>
      <c r="Y8" s="108">
        <f>IF(V8&lt;&gt;"",V8-K8,"")</f>
        <v>0</v>
      </c>
      <c r="Z8" s="109">
        <f t="shared" si="1"/>
        <v>0</v>
      </c>
      <c r="AA8" s="109">
        <f t="shared" si="2"/>
        <v>0</v>
      </c>
    </row>
    <row r="9" spans="1:27" ht="40" customHeight="1" x14ac:dyDescent="0.35">
      <c r="A9" s="94">
        <v>4</v>
      </c>
      <c r="B9" s="95" t="s">
        <v>77</v>
      </c>
      <c r="C9" s="95"/>
      <c r="D9" s="130">
        <v>0</v>
      </c>
      <c r="E9" s="97" t="s">
        <v>55</v>
      </c>
      <c r="F9" s="98" t="s">
        <v>55</v>
      </c>
      <c r="G9" s="98" t="s">
        <v>55</v>
      </c>
      <c r="H9" s="98" t="s">
        <v>55</v>
      </c>
      <c r="I9" s="98" t="s">
        <v>55</v>
      </c>
      <c r="J9" s="99" t="s">
        <v>55</v>
      </c>
      <c r="K9" s="100" t="s">
        <v>55</v>
      </c>
      <c r="L9" s="131"/>
      <c r="M9" s="102" t="s">
        <v>420</v>
      </c>
      <c r="N9" s="134" t="s">
        <v>70</v>
      </c>
      <c r="O9" s="104">
        <f>IF(Equator_Principles="yes",1,0)</f>
        <v>0</v>
      </c>
      <c r="P9" s="105" t="s">
        <v>55</v>
      </c>
      <c r="Q9" s="106" t="s">
        <v>55</v>
      </c>
      <c r="R9" s="133" t="str">
        <f t="shared" si="5"/>
        <v>n.a.</v>
      </c>
      <c r="S9" s="106" t="s">
        <v>55</v>
      </c>
      <c r="T9" s="106" t="s">
        <v>55</v>
      </c>
      <c r="U9" s="106" t="str">
        <f t="shared" si="0"/>
        <v>n.a.</v>
      </c>
      <c r="V9" s="107" t="str">
        <f t="shared" si="8"/>
        <v>n.a.</v>
      </c>
      <c r="X9" s="65" t="s">
        <v>523</v>
      </c>
      <c r="Y9" s="108" t="s">
        <v>55</v>
      </c>
      <c r="Z9" s="109" t="s">
        <v>55</v>
      </c>
      <c r="AA9" s="109" t="s">
        <v>55</v>
      </c>
    </row>
    <row r="10" spans="1:27" ht="40" customHeight="1" x14ac:dyDescent="0.35">
      <c r="A10" s="94">
        <v>5</v>
      </c>
      <c r="B10" s="95" t="s">
        <v>78</v>
      </c>
      <c r="C10" s="95"/>
      <c r="D10" s="130"/>
      <c r="E10" s="97">
        <v>0</v>
      </c>
      <c r="F10" s="98" t="s">
        <v>55</v>
      </c>
      <c r="G10" s="98" t="s">
        <v>55</v>
      </c>
      <c r="H10" s="98">
        <v>0</v>
      </c>
      <c r="I10" s="98" t="s">
        <v>55</v>
      </c>
      <c r="J10" s="99">
        <v>0</v>
      </c>
      <c r="K10" s="100">
        <v>0</v>
      </c>
      <c r="L10" s="131"/>
      <c r="M10" s="102" t="s">
        <v>419</v>
      </c>
      <c r="N10" s="132" t="s">
        <v>75</v>
      </c>
      <c r="O10" s="104"/>
      <c r="P10" s="105">
        <f t="shared" si="3"/>
        <v>0</v>
      </c>
      <c r="Q10" s="133" t="str">
        <f t="shared" si="4"/>
        <v>n.a.</v>
      </c>
      <c r="R10" s="133" t="str">
        <f t="shared" si="5"/>
        <v>n.a.</v>
      </c>
      <c r="S10" s="133">
        <f t="shared" si="6"/>
        <v>0</v>
      </c>
      <c r="T10" s="133" t="str">
        <f t="shared" si="7"/>
        <v>n.a.</v>
      </c>
      <c r="U10" s="106">
        <f t="shared" si="0"/>
        <v>0</v>
      </c>
      <c r="V10" s="107">
        <f t="shared" ref="V10:V46" si="9">IF(U10="n.a.",P10,P10*U10)</f>
        <v>0</v>
      </c>
      <c r="X10" s="65" t="s">
        <v>502</v>
      </c>
      <c r="Y10" s="108">
        <f>IF(V10&lt;&gt;"",V10-K10,"")</f>
        <v>0</v>
      </c>
      <c r="Z10" s="109">
        <f t="shared" si="1"/>
        <v>0</v>
      </c>
      <c r="AA10" s="109">
        <f t="shared" si="2"/>
        <v>0</v>
      </c>
    </row>
    <row r="11" spans="1:27" ht="40" customHeight="1" x14ac:dyDescent="0.35">
      <c r="A11" s="94">
        <v>6</v>
      </c>
      <c r="B11" s="95" t="s">
        <v>79</v>
      </c>
      <c r="C11" s="95"/>
      <c r="D11" s="130"/>
      <c r="E11" s="97">
        <v>0</v>
      </c>
      <c r="F11" s="98" t="s">
        <v>55</v>
      </c>
      <c r="G11" s="98" t="s">
        <v>55</v>
      </c>
      <c r="H11" s="98">
        <v>0</v>
      </c>
      <c r="I11" s="98" t="s">
        <v>55</v>
      </c>
      <c r="J11" s="99">
        <v>0</v>
      </c>
      <c r="K11" s="100">
        <v>0</v>
      </c>
      <c r="L11" s="131"/>
      <c r="M11" s="102" t="s">
        <v>419</v>
      </c>
      <c r="N11" s="134" t="s">
        <v>70</v>
      </c>
      <c r="O11" s="104"/>
      <c r="P11" s="105">
        <f t="shared" si="3"/>
        <v>0</v>
      </c>
      <c r="Q11" s="133" t="str">
        <f t="shared" si="4"/>
        <v>n.a.</v>
      </c>
      <c r="R11" s="133" t="str">
        <f t="shared" si="5"/>
        <v>n.a.</v>
      </c>
      <c r="S11" s="133">
        <f t="shared" si="6"/>
        <v>0</v>
      </c>
      <c r="T11" s="133" t="str">
        <f t="shared" si="7"/>
        <v>n.a.</v>
      </c>
      <c r="U11" s="106">
        <f t="shared" si="0"/>
        <v>0</v>
      </c>
      <c r="V11" s="107">
        <f t="shared" si="9"/>
        <v>0</v>
      </c>
      <c r="X11" s="65" t="s">
        <v>502</v>
      </c>
      <c r="Y11" s="108">
        <f>IF(V11&lt;&gt;"",V11-K11,"")</f>
        <v>0</v>
      </c>
      <c r="Z11" s="109">
        <f t="shared" si="1"/>
        <v>0</v>
      </c>
      <c r="AA11" s="109">
        <f t="shared" si="2"/>
        <v>0</v>
      </c>
    </row>
    <row r="12" spans="1:27" ht="27" customHeight="1" x14ac:dyDescent="0.35">
      <c r="A12" s="94"/>
      <c r="B12" s="135" t="s">
        <v>80</v>
      </c>
      <c r="C12" s="135"/>
      <c r="D12" s="136"/>
      <c r="E12" s="137">
        <v>0</v>
      </c>
      <c r="F12" s="138" t="s">
        <v>55</v>
      </c>
      <c r="G12" s="138" t="s">
        <v>55</v>
      </c>
      <c r="H12" s="138">
        <v>0</v>
      </c>
      <c r="I12" s="138" t="s">
        <v>55</v>
      </c>
      <c r="J12" s="139">
        <v>0</v>
      </c>
      <c r="K12" s="140">
        <v>0</v>
      </c>
      <c r="L12" s="131"/>
      <c r="M12" s="102" t="s">
        <v>419</v>
      </c>
      <c r="N12" s="110" t="s">
        <v>72</v>
      </c>
      <c r="O12" s="104"/>
      <c r="P12" s="111"/>
      <c r="Q12" s="141"/>
      <c r="R12" s="141"/>
      <c r="S12" s="141"/>
      <c r="T12" s="141"/>
      <c r="U12" s="106"/>
      <c r="V12" s="107"/>
      <c r="W12" s="103"/>
      <c r="X12" s="103"/>
      <c r="Y12" s="108"/>
      <c r="Z12" s="109"/>
      <c r="AA12" s="109"/>
    </row>
    <row r="13" spans="1:27" ht="27.75" customHeight="1" x14ac:dyDescent="0.35">
      <c r="A13" s="94"/>
      <c r="B13" s="135" t="s">
        <v>81</v>
      </c>
      <c r="C13" s="135"/>
      <c r="D13" s="136"/>
      <c r="E13" s="137">
        <v>0</v>
      </c>
      <c r="F13" s="138" t="s">
        <v>55</v>
      </c>
      <c r="G13" s="138" t="s">
        <v>55</v>
      </c>
      <c r="H13" s="138">
        <v>0</v>
      </c>
      <c r="I13" s="138" t="s">
        <v>55</v>
      </c>
      <c r="J13" s="139">
        <v>0</v>
      </c>
      <c r="K13" s="140">
        <v>0</v>
      </c>
      <c r="L13" s="131"/>
      <c r="M13" s="102" t="s">
        <v>419</v>
      </c>
      <c r="N13" s="110" t="s">
        <v>72</v>
      </c>
      <c r="O13" s="104"/>
      <c r="P13" s="111"/>
      <c r="Q13" s="141"/>
      <c r="R13" s="141"/>
      <c r="S13" s="141"/>
      <c r="T13" s="141"/>
      <c r="U13" s="106"/>
      <c r="V13" s="107"/>
      <c r="W13" s="103"/>
      <c r="X13" s="103"/>
      <c r="Y13" s="108"/>
      <c r="Z13" s="109"/>
      <c r="AA13" s="109"/>
    </row>
    <row r="14" spans="1:27" ht="26.25" customHeight="1" x14ac:dyDescent="0.35">
      <c r="A14" s="94"/>
      <c r="B14" s="135" t="s">
        <v>82</v>
      </c>
      <c r="C14" s="135"/>
      <c r="D14" s="136"/>
      <c r="E14" s="137">
        <v>0</v>
      </c>
      <c r="F14" s="138" t="s">
        <v>55</v>
      </c>
      <c r="G14" s="138" t="s">
        <v>55</v>
      </c>
      <c r="H14" s="138">
        <v>0</v>
      </c>
      <c r="I14" s="138" t="s">
        <v>55</v>
      </c>
      <c r="J14" s="139">
        <v>0</v>
      </c>
      <c r="K14" s="140">
        <v>0</v>
      </c>
      <c r="L14" s="131"/>
      <c r="M14" s="102" t="s">
        <v>419</v>
      </c>
      <c r="N14" s="110" t="s">
        <v>72</v>
      </c>
      <c r="O14" s="104"/>
      <c r="P14" s="111"/>
      <c r="Q14" s="141"/>
      <c r="R14" s="141"/>
      <c r="S14" s="141"/>
      <c r="T14" s="141"/>
      <c r="U14" s="106"/>
      <c r="V14" s="107"/>
      <c r="W14" s="103"/>
      <c r="X14" s="103"/>
      <c r="Y14" s="108"/>
      <c r="Z14" s="109"/>
      <c r="AA14" s="109"/>
    </row>
    <row r="15" spans="1:27" ht="24.75" customHeight="1" x14ac:dyDescent="0.35">
      <c r="A15" s="94"/>
      <c r="B15" s="135" t="s">
        <v>83</v>
      </c>
      <c r="C15" s="135"/>
      <c r="D15" s="136"/>
      <c r="E15" s="137">
        <v>0</v>
      </c>
      <c r="F15" s="138" t="s">
        <v>55</v>
      </c>
      <c r="G15" s="138" t="s">
        <v>55</v>
      </c>
      <c r="H15" s="138">
        <v>0</v>
      </c>
      <c r="I15" s="138" t="s">
        <v>55</v>
      </c>
      <c r="J15" s="139">
        <v>0</v>
      </c>
      <c r="K15" s="140">
        <v>0</v>
      </c>
      <c r="L15" s="131"/>
      <c r="M15" s="102" t="s">
        <v>419</v>
      </c>
      <c r="N15" s="110" t="s">
        <v>72</v>
      </c>
      <c r="O15" s="104"/>
      <c r="P15" s="111"/>
      <c r="Q15" s="141"/>
      <c r="R15" s="141"/>
      <c r="S15" s="141"/>
      <c r="T15" s="141"/>
      <c r="U15" s="106"/>
      <c r="V15" s="107"/>
      <c r="W15" s="103"/>
      <c r="X15" s="103"/>
      <c r="Y15" s="108" t="str">
        <f>IF(V15&lt;&gt;"",V15-K15,"")</f>
        <v/>
      </c>
      <c r="Z15" s="109" t="str">
        <f t="shared" ref="Z15:Z29" si="10">IF(Y15&lt;&gt;"",IF(Y15&gt;0,1,0),"")</f>
        <v/>
      </c>
      <c r="AA15" s="109" t="str">
        <f t="shared" ref="AA15:AA29" si="11">IF(Y15&lt;&gt;"",IF(Y15&lt;0,1,0),"")</f>
        <v/>
      </c>
    </row>
    <row r="16" spans="1:27" ht="29.25" customHeight="1" x14ac:dyDescent="0.35">
      <c r="A16" s="142" t="s">
        <v>84</v>
      </c>
      <c r="B16" s="143"/>
      <c r="C16" s="143"/>
      <c r="D16" s="114"/>
      <c r="E16" s="115"/>
      <c r="F16" s="116"/>
      <c r="G16" s="116"/>
      <c r="H16" s="116"/>
      <c r="I16" s="116"/>
      <c r="J16" s="117"/>
      <c r="K16" s="118"/>
      <c r="L16" s="144"/>
      <c r="M16" s="120"/>
      <c r="N16" s="128" t="str">
        <f>IF(G16&lt;&gt;"",G16-#REF!,"")</f>
        <v/>
      </c>
      <c r="O16" s="129"/>
      <c r="P16" s="145"/>
      <c r="Q16" s="146"/>
      <c r="R16" s="145"/>
      <c r="S16" s="145"/>
      <c r="T16" s="146"/>
      <c r="U16" s="129"/>
      <c r="V16" s="129"/>
      <c r="W16" s="127"/>
      <c r="X16" s="127"/>
      <c r="Y16" s="128" t="str">
        <f>IF(V16&lt;&gt;"",V16-K16,"")</f>
        <v/>
      </c>
      <c r="Z16" s="129" t="str">
        <f t="shared" si="10"/>
        <v/>
      </c>
      <c r="AA16" s="129" t="str">
        <f t="shared" si="11"/>
        <v/>
      </c>
    </row>
    <row r="17" spans="1:27" ht="40" customHeight="1" x14ac:dyDescent="0.35">
      <c r="A17" s="94">
        <v>7</v>
      </c>
      <c r="B17" s="95" t="s">
        <v>85</v>
      </c>
      <c r="C17" s="95" t="s">
        <v>86</v>
      </c>
      <c r="D17" s="130"/>
      <c r="E17" s="97"/>
      <c r="F17" s="98"/>
      <c r="G17" s="98"/>
      <c r="H17" s="98"/>
      <c r="I17" s="98"/>
      <c r="J17" s="99"/>
      <c r="K17" s="100"/>
      <c r="L17" s="131"/>
      <c r="M17" s="102"/>
      <c r="N17" s="147" t="s">
        <v>87</v>
      </c>
      <c r="O17" s="104"/>
      <c r="P17" s="105">
        <v>1</v>
      </c>
      <c r="Q17" s="133" t="str">
        <f t="shared" si="4"/>
        <v>n.a.</v>
      </c>
      <c r="R17" s="133" t="str">
        <f t="shared" si="5"/>
        <v>n.a.</v>
      </c>
      <c r="S17" s="133">
        <v>1</v>
      </c>
      <c r="T17" s="133" t="str">
        <f t="shared" si="7"/>
        <v>n.a.</v>
      </c>
      <c r="U17" s="106">
        <f t="shared" ref="U17:U46" si="12">IF(AND(P17=0,SUM(Q17:T17)&gt;0),"ERROR",IF(P17="n.a.","n.a.",IF(P17=0,0,IF(COUNTIF(Q17:T17,"n.a.")=4,"n.a.",IF(COUNTIF(Q17:T17,1)=4,1,0.5+(((COUNTIF(Q17:T17,"1"))/(4-COUNTIF(Q17:T17,"n.a.")))*0.5))))))</f>
        <v>1</v>
      </c>
      <c r="V17" s="107">
        <f t="shared" si="9"/>
        <v>1</v>
      </c>
      <c r="W17" s="65" t="s">
        <v>488</v>
      </c>
      <c r="X17" s="67" t="s">
        <v>512</v>
      </c>
      <c r="Y17" s="108">
        <f>IF(V17&lt;&gt;"",V17-K17,"")</f>
        <v>1</v>
      </c>
      <c r="Z17" s="109">
        <f t="shared" si="10"/>
        <v>1</v>
      </c>
      <c r="AA17" s="109">
        <f t="shared" si="11"/>
        <v>0</v>
      </c>
    </row>
    <row r="18" spans="1:27" ht="40" customHeight="1" x14ac:dyDescent="0.35">
      <c r="A18" s="94">
        <v>8</v>
      </c>
      <c r="B18" s="95" t="s">
        <v>88</v>
      </c>
      <c r="C18" s="95" t="s">
        <v>89</v>
      </c>
      <c r="D18" s="130"/>
      <c r="E18" s="97"/>
      <c r="F18" s="98"/>
      <c r="G18" s="98"/>
      <c r="H18" s="98"/>
      <c r="I18" s="98"/>
      <c r="J18" s="99"/>
      <c r="K18" s="100"/>
      <c r="L18" s="131"/>
      <c r="M18" s="102"/>
      <c r="N18" s="147" t="s">
        <v>87</v>
      </c>
      <c r="O18" s="104"/>
      <c r="P18" s="105">
        <v>1</v>
      </c>
      <c r="Q18" s="133" t="str">
        <f t="shared" si="4"/>
        <v>n.a.</v>
      </c>
      <c r="R18" s="133" t="str">
        <f t="shared" si="5"/>
        <v>n.a.</v>
      </c>
      <c r="S18" s="133">
        <v>1</v>
      </c>
      <c r="T18" s="133" t="str">
        <f t="shared" si="7"/>
        <v>n.a.</v>
      </c>
      <c r="U18" s="106">
        <f t="shared" si="12"/>
        <v>1</v>
      </c>
      <c r="V18" s="107">
        <f t="shared" si="9"/>
        <v>1</v>
      </c>
      <c r="W18" s="65" t="s">
        <v>488</v>
      </c>
      <c r="X18" s="67" t="s">
        <v>515</v>
      </c>
      <c r="Y18" s="108">
        <f>IF(V18&lt;&gt;"",V18-K18,"")</f>
        <v>1</v>
      </c>
      <c r="Z18" s="109">
        <f t="shared" si="10"/>
        <v>1</v>
      </c>
      <c r="AA18" s="109">
        <f t="shared" si="11"/>
        <v>0</v>
      </c>
    </row>
    <row r="19" spans="1:27" ht="40" customHeight="1" x14ac:dyDescent="0.35">
      <c r="A19" s="94">
        <v>9</v>
      </c>
      <c r="B19" s="95" t="s">
        <v>90</v>
      </c>
      <c r="C19" s="95" t="s">
        <v>91</v>
      </c>
      <c r="D19" s="130"/>
      <c r="E19" s="97"/>
      <c r="F19" s="98"/>
      <c r="G19" s="98"/>
      <c r="H19" s="98"/>
      <c r="I19" s="98"/>
      <c r="J19" s="99"/>
      <c r="K19" s="100"/>
      <c r="L19" s="131"/>
      <c r="M19" s="102"/>
      <c r="N19" s="147" t="s">
        <v>87</v>
      </c>
      <c r="O19" s="104"/>
      <c r="P19" s="105">
        <v>1</v>
      </c>
      <c r="Q19" s="133" t="str">
        <f t="shared" si="4"/>
        <v>n.a.</v>
      </c>
      <c r="R19" s="141" t="s">
        <v>55</v>
      </c>
      <c r="S19" s="133">
        <v>1</v>
      </c>
      <c r="T19" s="133" t="str">
        <f t="shared" si="7"/>
        <v>n.a.</v>
      </c>
      <c r="U19" s="106">
        <f t="shared" si="12"/>
        <v>1</v>
      </c>
      <c r="V19" s="107">
        <f t="shared" si="9"/>
        <v>1</v>
      </c>
      <c r="W19" s="65" t="s">
        <v>488</v>
      </c>
      <c r="X19" s="67" t="s">
        <v>511</v>
      </c>
      <c r="Y19" s="108">
        <f>IF(V19&lt;&gt;"",V19-K19,"")</f>
        <v>1</v>
      </c>
      <c r="Z19" s="109">
        <f t="shared" si="10"/>
        <v>1</v>
      </c>
      <c r="AA19" s="109">
        <f t="shared" si="11"/>
        <v>0</v>
      </c>
    </row>
    <row r="20" spans="1:27" ht="40" customHeight="1" x14ac:dyDescent="0.35">
      <c r="A20" s="94">
        <v>10</v>
      </c>
      <c r="B20" s="95" t="s">
        <v>92</v>
      </c>
      <c r="C20" s="95" t="s">
        <v>93</v>
      </c>
      <c r="D20" s="130"/>
      <c r="E20" s="97"/>
      <c r="F20" s="98"/>
      <c r="G20" s="98"/>
      <c r="H20" s="98"/>
      <c r="I20" s="98"/>
      <c r="J20" s="99"/>
      <c r="K20" s="100"/>
      <c r="L20" s="131"/>
      <c r="M20" s="102"/>
      <c r="N20" s="147" t="s">
        <v>87</v>
      </c>
      <c r="O20" s="104"/>
      <c r="P20" s="105">
        <v>1</v>
      </c>
      <c r="Q20" s="133" t="str">
        <f t="shared" si="4"/>
        <v>n.a.</v>
      </c>
      <c r="R20" s="141" t="s">
        <v>55</v>
      </c>
      <c r="S20" s="133">
        <v>0</v>
      </c>
      <c r="T20" s="133" t="str">
        <f t="shared" si="7"/>
        <v>n.a.</v>
      </c>
      <c r="U20" s="106">
        <f t="shared" si="12"/>
        <v>0.5</v>
      </c>
      <c r="V20" s="107">
        <f t="shared" si="9"/>
        <v>0.5</v>
      </c>
      <c r="W20" s="65" t="s">
        <v>488</v>
      </c>
      <c r="X20" s="67" t="s">
        <v>513</v>
      </c>
      <c r="Y20" s="108">
        <f>IF(V20&lt;&gt;"",V20-K20,"")</f>
        <v>0.5</v>
      </c>
      <c r="Z20" s="109">
        <f t="shared" si="10"/>
        <v>1</v>
      </c>
      <c r="AA20" s="109">
        <f t="shared" si="11"/>
        <v>0</v>
      </c>
    </row>
    <row r="21" spans="1:27" ht="40" customHeight="1" x14ac:dyDescent="0.35">
      <c r="A21" s="94">
        <v>11</v>
      </c>
      <c r="B21" s="95" t="s">
        <v>94</v>
      </c>
      <c r="C21" s="95"/>
      <c r="D21" s="130"/>
      <c r="E21" s="97"/>
      <c r="F21" s="98"/>
      <c r="G21" s="98"/>
      <c r="H21" s="98"/>
      <c r="I21" s="98"/>
      <c r="J21" s="99"/>
      <c r="K21" s="100"/>
      <c r="L21" s="131"/>
      <c r="M21" s="102"/>
      <c r="N21" s="147" t="s">
        <v>87</v>
      </c>
      <c r="O21" s="104"/>
      <c r="P21" s="105">
        <v>1</v>
      </c>
      <c r="Q21" s="133" t="str">
        <f t="shared" si="4"/>
        <v>n.a.</v>
      </c>
      <c r="R21" s="133" t="str">
        <f t="shared" si="5"/>
        <v>n.a.</v>
      </c>
      <c r="S21" s="133">
        <v>0</v>
      </c>
      <c r="T21" s="133" t="str">
        <f t="shared" si="7"/>
        <v>n.a.</v>
      </c>
      <c r="U21" s="106">
        <f t="shared" si="12"/>
        <v>0.5</v>
      </c>
      <c r="V21" s="107">
        <f t="shared" si="9"/>
        <v>0.5</v>
      </c>
      <c r="W21" s="65" t="s">
        <v>488</v>
      </c>
      <c r="X21" s="67" t="s">
        <v>571</v>
      </c>
      <c r="Y21" s="108">
        <f>IF(V21&lt;&gt;"",V21-K21,"")</f>
        <v>0.5</v>
      </c>
      <c r="Z21" s="109">
        <f t="shared" si="10"/>
        <v>1</v>
      </c>
      <c r="AA21" s="109">
        <f t="shared" si="11"/>
        <v>0</v>
      </c>
    </row>
    <row r="22" spans="1:27" ht="40" customHeight="1" x14ac:dyDescent="0.35">
      <c r="A22" s="94">
        <v>12</v>
      </c>
      <c r="B22" s="95" t="s">
        <v>95</v>
      </c>
      <c r="C22" s="95"/>
      <c r="D22" s="130"/>
      <c r="E22" s="97"/>
      <c r="F22" s="98"/>
      <c r="G22" s="98"/>
      <c r="H22" s="98"/>
      <c r="I22" s="98"/>
      <c r="J22" s="99"/>
      <c r="K22" s="100"/>
      <c r="L22" s="131"/>
      <c r="M22" s="102"/>
      <c r="N22" s="147" t="s">
        <v>87</v>
      </c>
      <c r="O22" s="104"/>
      <c r="P22" s="105">
        <v>1</v>
      </c>
      <c r="Q22" s="133" t="str">
        <f t="shared" si="4"/>
        <v>n.a.</v>
      </c>
      <c r="R22" s="133" t="str">
        <f t="shared" si="5"/>
        <v>n.a.</v>
      </c>
      <c r="S22" s="133">
        <v>0</v>
      </c>
      <c r="T22" s="133" t="str">
        <f t="shared" si="7"/>
        <v>n.a.</v>
      </c>
      <c r="U22" s="106">
        <f t="shared" si="12"/>
        <v>0.5</v>
      </c>
      <c r="V22" s="107">
        <f t="shared" si="9"/>
        <v>0.5</v>
      </c>
      <c r="W22" s="65" t="s">
        <v>488</v>
      </c>
      <c r="X22" s="67" t="s">
        <v>572</v>
      </c>
      <c r="Y22" s="108">
        <f>IF(V22&lt;&gt;"",V22-K22,"")</f>
        <v>0.5</v>
      </c>
      <c r="Z22" s="109">
        <f t="shared" si="10"/>
        <v>1</v>
      </c>
      <c r="AA22" s="109">
        <f t="shared" si="11"/>
        <v>0</v>
      </c>
    </row>
    <row r="23" spans="1:27" ht="40" customHeight="1" x14ac:dyDescent="0.35">
      <c r="A23" s="94">
        <v>13</v>
      </c>
      <c r="B23" s="95" t="s">
        <v>96</v>
      </c>
      <c r="C23" s="95"/>
      <c r="D23" s="130"/>
      <c r="E23" s="97"/>
      <c r="F23" s="98"/>
      <c r="G23" s="98"/>
      <c r="H23" s="98"/>
      <c r="I23" s="98"/>
      <c r="J23" s="99"/>
      <c r="K23" s="100"/>
      <c r="L23" s="131"/>
      <c r="M23" s="102"/>
      <c r="N23" s="147" t="s">
        <v>87</v>
      </c>
      <c r="O23" s="104"/>
      <c r="P23" s="105">
        <f t="shared" ref="P23:P29" si="13">IF(O23="",0,O23)</f>
        <v>0</v>
      </c>
      <c r="Q23" s="133" t="str">
        <f t="shared" si="4"/>
        <v>n.a.</v>
      </c>
      <c r="R23" s="133" t="str">
        <f t="shared" si="5"/>
        <v>n.a.</v>
      </c>
      <c r="S23" s="133">
        <f t="shared" si="6"/>
        <v>0</v>
      </c>
      <c r="T23" s="133" t="str">
        <f t="shared" si="7"/>
        <v>n.a.</v>
      </c>
      <c r="U23" s="106">
        <f t="shared" si="12"/>
        <v>0</v>
      </c>
      <c r="V23" s="107">
        <f t="shared" si="9"/>
        <v>0</v>
      </c>
      <c r="W23" s="65" t="s">
        <v>488</v>
      </c>
      <c r="X23" s="67" t="s">
        <v>514</v>
      </c>
      <c r="Y23" s="108">
        <f>IF(V23&lt;&gt;"",V23-K23,"")</f>
        <v>0</v>
      </c>
      <c r="Z23" s="109">
        <f t="shared" si="10"/>
        <v>0</v>
      </c>
      <c r="AA23" s="109">
        <f t="shared" si="11"/>
        <v>0</v>
      </c>
    </row>
    <row r="24" spans="1:27" ht="40" customHeight="1" x14ac:dyDescent="0.35">
      <c r="A24" s="94">
        <v>14</v>
      </c>
      <c r="B24" s="95" t="s">
        <v>97</v>
      </c>
      <c r="C24" s="95" t="s">
        <v>98</v>
      </c>
      <c r="D24" s="130"/>
      <c r="E24" s="97"/>
      <c r="F24" s="98"/>
      <c r="G24" s="98"/>
      <c r="H24" s="98"/>
      <c r="I24" s="98"/>
      <c r="J24" s="99"/>
      <c r="K24" s="100"/>
      <c r="L24" s="131"/>
      <c r="M24" s="102"/>
      <c r="N24" s="147" t="s">
        <v>87</v>
      </c>
      <c r="O24" s="104"/>
      <c r="P24" s="105">
        <v>1</v>
      </c>
      <c r="Q24" s="133" t="str">
        <f t="shared" si="4"/>
        <v>n.a.</v>
      </c>
      <c r="R24" s="133" t="str">
        <f t="shared" si="5"/>
        <v>n.a.</v>
      </c>
      <c r="S24" s="133">
        <f t="shared" si="6"/>
        <v>0</v>
      </c>
      <c r="T24" s="133" t="str">
        <f t="shared" si="7"/>
        <v>n.a.</v>
      </c>
      <c r="U24" s="106">
        <f t="shared" si="12"/>
        <v>0.5</v>
      </c>
      <c r="V24" s="107">
        <f t="shared" si="9"/>
        <v>0.5</v>
      </c>
      <c r="W24" s="271" t="s">
        <v>510</v>
      </c>
      <c r="X24" s="67" t="s">
        <v>578</v>
      </c>
      <c r="Y24" s="108">
        <f>IF(V24&lt;&gt;"",V24-K24,"")</f>
        <v>0.5</v>
      </c>
      <c r="Z24" s="109">
        <f t="shared" si="10"/>
        <v>1</v>
      </c>
      <c r="AA24" s="109">
        <f t="shared" si="11"/>
        <v>0</v>
      </c>
    </row>
    <row r="25" spans="1:27" ht="40" customHeight="1" x14ac:dyDescent="0.35">
      <c r="A25" s="94">
        <v>15</v>
      </c>
      <c r="B25" s="95" t="s">
        <v>99</v>
      </c>
      <c r="C25" s="95"/>
      <c r="D25" s="130"/>
      <c r="E25" s="97"/>
      <c r="F25" s="98"/>
      <c r="G25" s="98"/>
      <c r="H25" s="98"/>
      <c r="I25" s="98"/>
      <c r="J25" s="99"/>
      <c r="K25" s="100"/>
      <c r="L25" s="131"/>
      <c r="M25" s="102"/>
      <c r="N25" s="147" t="s">
        <v>87</v>
      </c>
      <c r="O25" s="104"/>
      <c r="P25" s="105">
        <v>1</v>
      </c>
      <c r="Q25" s="133" t="str">
        <f t="shared" si="4"/>
        <v>n.a.</v>
      </c>
      <c r="R25" s="133" t="str">
        <f t="shared" si="5"/>
        <v>n.a.</v>
      </c>
      <c r="S25" s="133">
        <f t="shared" si="6"/>
        <v>0</v>
      </c>
      <c r="T25" s="133" t="str">
        <f t="shared" si="7"/>
        <v>n.a.</v>
      </c>
      <c r="U25" s="106">
        <f t="shared" si="12"/>
        <v>0.5</v>
      </c>
      <c r="V25" s="107">
        <f t="shared" si="9"/>
        <v>0.5</v>
      </c>
      <c r="W25" s="271" t="s">
        <v>510</v>
      </c>
      <c r="X25" s="67" t="s">
        <v>577</v>
      </c>
      <c r="Y25" s="108">
        <f>IF(V25&lt;&gt;"",V25-K25,"")</f>
        <v>0.5</v>
      </c>
      <c r="Z25" s="109">
        <f t="shared" si="10"/>
        <v>1</v>
      </c>
      <c r="AA25" s="109">
        <f t="shared" si="11"/>
        <v>0</v>
      </c>
    </row>
    <row r="26" spans="1:27" ht="40" customHeight="1" x14ac:dyDescent="0.35">
      <c r="A26" s="94">
        <v>16</v>
      </c>
      <c r="B26" s="95" t="s">
        <v>100</v>
      </c>
      <c r="C26" s="95" t="s">
        <v>101</v>
      </c>
      <c r="D26" s="130"/>
      <c r="E26" s="97"/>
      <c r="F26" s="98"/>
      <c r="G26" s="98"/>
      <c r="H26" s="98"/>
      <c r="I26" s="98"/>
      <c r="J26" s="99"/>
      <c r="K26" s="100"/>
      <c r="L26" s="131"/>
      <c r="M26" s="102"/>
      <c r="N26" s="147" t="s">
        <v>87</v>
      </c>
      <c r="O26" s="104"/>
      <c r="P26" s="105">
        <v>1</v>
      </c>
      <c r="Q26" s="133" t="str">
        <f t="shared" si="4"/>
        <v>n.a.</v>
      </c>
      <c r="R26" s="133" t="str">
        <f t="shared" si="5"/>
        <v>n.a.</v>
      </c>
      <c r="S26" s="133">
        <v>1</v>
      </c>
      <c r="T26" s="133" t="str">
        <f t="shared" si="7"/>
        <v>n.a.</v>
      </c>
      <c r="U26" s="106">
        <f t="shared" ref="U26" si="14">IF(AND(P26=0,SUM(Q26:T26)&gt;0),"ERROR",IF(P26="n.a.","n.a.",IF(P26=0,0,IF(COUNTIF(Q26:T26,"n.a.")=4,"n.a.",IF(COUNTIF(Q26:T26,1)=4,1,0.5+(((COUNTIF(Q26:T26,"1"))/(4-COUNTIF(Q26:T26,"n.a.")))*0.5))))))</f>
        <v>1</v>
      </c>
      <c r="V26" s="107">
        <f t="shared" si="9"/>
        <v>1</v>
      </c>
      <c r="W26" s="271" t="s">
        <v>510</v>
      </c>
      <c r="X26" s="67" t="s">
        <v>576</v>
      </c>
      <c r="Y26" s="108">
        <f>IF(V26&lt;&gt;"",V26-K26,"")</f>
        <v>1</v>
      </c>
      <c r="Z26" s="109">
        <f t="shared" si="10"/>
        <v>1</v>
      </c>
      <c r="AA26" s="109">
        <f t="shared" si="11"/>
        <v>0</v>
      </c>
    </row>
    <row r="27" spans="1:27" ht="40" customHeight="1" x14ac:dyDescent="0.35">
      <c r="A27" s="94">
        <v>17</v>
      </c>
      <c r="B27" s="95" t="s">
        <v>102</v>
      </c>
      <c r="C27" s="95"/>
      <c r="D27" s="130"/>
      <c r="E27" s="97"/>
      <c r="F27" s="98"/>
      <c r="G27" s="98"/>
      <c r="H27" s="98"/>
      <c r="I27" s="98"/>
      <c r="J27" s="99"/>
      <c r="K27" s="100"/>
      <c r="L27" s="131"/>
      <c r="M27" s="102"/>
      <c r="N27" s="147" t="s">
        <v>87</v>
      </c>
      <c r="O27" s="104"/>
      <c r="P27" s="105">
        <v>1</v>
      </c>
      <c r="Q27" s="133" t="str">
        <f t="shared" si="4"/>
        <v>n.a.</v>
      </c>
      <c r="R27" s="141" t="s">
        <v>55</v>
      </c>
      <c r="S27" s="133">
        <f t="shared" si="6"/>
        <v>0</v>
      </c>
      <c r="T27" s="133" t="str">
        <f t="shared" si="7"/>
        <v>n.a.</v>
      </c>
      <c r="U27" s="106">
        <f t="shared" si="12"/>
        <v>0.5</v>
      </c>
      <c r="V27" s="107">
        <f t="shared" si="9"/>
        <v>0.5</v>
      </c>
      <c r="W27" s="271" t="s">
        <v>510</v>
      </c>
      <c r="X27" s="67" t="s">
        <v>574</v>
      </c>
      <c r="Y27" s="108">
        <f>IF(V27&lt;&gt;"",V27-K27,"")</f>
        <v>0.5</v>
      </c>
      <c r="Z27" s="109">
        <f t="shared" si="10"/>
        <v>1</v>
      </c>
      <c r="AA27" s="109">
        <f t="shared" si="11"/>
        <v>0</v>
      </c>
    </row>
    <row r="28" spans="1:27" ht="40" customHeight="1" x14ac:dyDescent="0.35">
      <c r="A28" s="94">
        <v>18</v>
      </c>
      <c r="B28" s="95" t="s">
        <v>103</v>
      </c>
      <c r="C28" s="95"/>
      <c r="D28" s="130"/>
      <c r="E28" s="97"/>
      <c r="F28" s="98"/>
      <c r="G28" s="98"/>
      <c r="H28" s="98"/>
      <c r="I28" s="98"/>
      <c r="J28" s="99"/>
      <c r="K28" s="100"/>
      <c r="L28" s="131"/>
      <c r="M28" s="102"/>
      <c r="N28" s="147" t="s">
        <v>87</v>
      </c>
      <c r="O28" s="104"/>
      <c r="P28" s="105">
        <f t="shared" si="13"/>
        <v>0</v>
      </c>
      <c r="Q28" s="133" t="str">
        <f t="shared" si="4"/>
        <v>n.a.</v>
      </c>
      <c r="R28" s="141" t="s">
        <v>55</v>
      </c>
      <c r="S28" s="133">
        <f t="shared" si="6"/>
        <v>0</v>
      </c>
      <c r="T28" s="133" t="str">
        <f t="shared" si="7"/>
        <v>n.a.</v>
      </c>
      <c r="U28" s="106">
        <f t="shared" si="12"/>
        <v>0</v>
      </c>
      <c r="V28" s="107">
        <f t="shared" si="9"/>
        <v>0</v>
      </c>
      <c r="X28" s="65" t="s">
        <v>502</v>
      </c>
      <c r="Y28" s="108">
        <f>IF(V28&lt;&gt;"",V28-K28,"")</f>
        <v>0</v>
      </c>
      <c r="Z28" s="109">
        <f t="shared" si="10"/>
        <v>0</v>
      </c>
      <c r="AA28" s="109">
        <f t="shared" si="11"/>
        <v>0</v>
      </c>
    </row>
    <row r="29" spans="1:27" ht="40" customHeight="1" x14ac:dyDescent="0.35">
      <c r="A29" s="94">
        <v>19</v>
      </c>
      <c r="B29" s="95" t="s">
        <v>104</v>
      </c>
      <c r="C29" s="95"/>
      <c r="D29" s="130"/>
      <c r="E29" s="97"/>
      <c r="F29" s="98"/>
      <c r="G29" s="98"/>
      <c r="H29" s="98"/>
      <c r="I29" s="98"/>
      <c r="J29" s="99"/>
      <c r="K29" s="100"/>
      <c r="L29" s="131"/>
      <c r="M29" s="102"/>
      <c r="N29" s="147" t="s">
        <v>87</v>
      </c>
      <c r="O29" s="104"/>
      <c r="P29" s="105">
        <f t="shared" si="13"/>
        <v>0</v>
      </c>
      <c r="Q29" s="133" t="str">
        <f t="shared" si="4"/>
        <v>n.a.</v>
      </c>
      <c r="R29" s="133" t="str">
        <f t="shared" si="5"/>
        <v>n.a.</v>
      </c>
      <c r="S29" s="133">
        <f t="shared" si="6"/>
        <v>0</v>
      </c>
      <c r="T29" s="133" t="str">
        <f t="shared" si="7"/>
        <v>n.a.</v>
      </c>
      <c r="U29" s="106">
        <f t="shared" si="12"/>
        <v>0</v>
      </c>
      <c r="V29" s="107">
        <f t="shared" si="9"/>
        <v>0</v>
      </c>
      <c r="W29" s="271" t="s">
        <v>510</v>
      </c>
      <c r="X29" s="65" t="s">
        <v>575</v>
      </c>
      <c r="Y29" s="108">
        <f>IF(V29&lt;&gt;"",V29-K29,"")</f>
        <v>0</v>
      </c>
      <c r="Z29" s="109">
        <f t="shared" si="10"/>
        <v>0</v>
      </c>
      <c r="AA29" s="109">
        <f t="shared" si="11"/>
        <v>0</v>
      </c>
    </row>
    <row r="30" spans="1:27" s="82" customFormat="1" ht="27.75" customHeight="1" x14ac:dyDescent="0.35">
      <c r="A30" s="112" t="s">
        <v>105</v>
      </c>
      <c r="B30" s="148"/>
      <c r="C30" s="148"/>
      <c r="D30" s="149"/>
      <c r="E30" s="150"/>
      <c r="F30" s="151"/>
      <c r="G30" s="151"/>
      <c r="H30" s="151"/>
      <c r="I30" s="151"/>
      <c r="J30" s="152"/>
      <c r="K30" s="153"/>
      <c r="L30" s="154"/>
      <c r="M30" s="155"/>
      <c r="N30" s="156"/>
      <c r="O30" s="157"/>
      <c r="P30" s="158"/>
      <c r="Q30" s="159"/>
      <c r="R30" s="159"/>
      <c r="S30" s="159"/>
      <c r="T30" s="159"/>
      <c r="U30" s="160"/>
      <c r="V30" s="161"/>
      <c r="W30" s="162"/>
      <c r="X30" s="162"/>
      <c r="Y30" s="163" t="str">
        <f>IF(V30&lt;&gt;"",V30-K30,"")</f>
        <v/>
      </c>
      <c r="Z30" s="164" t="str">
        <f t="shared" si="1"/>
        <v/>
      </c>
      <c r="AA30" s="164" t="str">
        <f t="shared" si="2"/>
        <v/>
      </c>
    </row>
    <row r="31" spans="1:27" ht="40" customHeight="1" x14ac:dyDescent="0.35">
      <c r="A31" s="94">
        <v>20</v>
      </c>
      <c r="B31" s="95" t="s">
        <v>106</v>
      </c>
      <c r="C31" s="95"/>
      <c r="D31" s="165">
        <v>0</v>
      </c>
      <c r="E31" s="97">
        <v>0</v>
      </c>
      <c r="F31" s="98" t="s">
        <v>55</v>
      </c>
      <c r="G31" s="98" t="s">
        <v>55</v>
      </c>
      <c r="H31" s="98">
        <v>0</v>
      </c>
      <c r="I31" s="98" t="s">
        <v>55</v>
      </c>
      <c r="J31" s="99">
        <v>0</v>
      </c>
      <c r="K31" s="100">
        <v>0</v>
      </c>
      <c r="L31" s="131"/>
      <c r="M31" s="102" t="s">
        <v>419</v>
      </c>
      <c r="N31" s="166" t="s">
        <v>75</v>
      </c>
      <c r="O31" s="167">
        <f>IF(Equator_Principles="yes",1,0)</f>
        <v>0</v>
      </c>
      <c r="P31" s="105">
        <f t="shared" si="3"/>
        <v>0</v>
      </c>
      <c r="Q31" s="133" t="str">
        <f t="shared" si="4"/>
        <v>n.a.</v>
      </c>
      <c r="R31" s="133" t="str">
        <f t="shared" si="5"/>
        <v>n.a.</v>
      </c>
      <c r="S31" s="133">
        <f t="shared" si="6"/>
        <v>0</v>
      </c>
      <c r="T31" s="133" t="str">
        <f t="shared" si="7"/>
        <v>n.a.</v>
      </c>
      <c r="U31" s="106">
        <f t="shared" si="12"/>
        <v>0</v>
      </c>
      <c r="V31" s="107">
        <f t="shared" si="9"/>
        <v>0</v>
      </c>
      <c r="X31" s="65" t="s">
        <v>502</v>
      </c>
      <c r="Y31" s="108">
        <f>IF(V31&lt;&gt;"",V31-K31,"")</f>
        <v>0</v>
      </c>
      <c r="Z31" s="109">
        <f t="shared" si="1"/>
        <v>0</v>
      </c>
      <c r="AA31" s="109">
        <f t="shared" si="2"/>
        <v>0</v>
      </c>
    </row>
    <row r="32" spans="1:27" ht="40" customHeight="1" x14ac:dyDescent="0.35">
      <c r="A32" s="94">
        <v>21</v>
      </c>
      <c r="B32" s="95" t="s">
        <v>107</v>
      </c>
      <c r="C32" s="95"/>
      <c r="D32" s="165">
        <v>0</v>
      </c>
      <c r="E32" s="97">
        <v>0</v>
      </c>
      <c r="F32" s="98" t="s">
        <v>55</v>
      </c>
      <c r="G32" s="98" t="s">
        <v>55</v>
      </c>
      <c r="H32" s="98">
        <v>0</v>
      </c>
      <c r="I32" s="98" t="s">
        <v>55</v>
      </c>
      <c r="J32" s="99">
        <v>0</v>
      </c>
      <c r="K32" s="100">
        <v>0</v>
      </c>
      <c r="L32" s="131"/>
      <c r="M32" s="102" t="s">
        <v>419</v>
      </c>
      <c r="N32" s="166" t="s">
        <v>108</v>
      </c>
      <c r="O32" s="167">
        <f>IF(OR(IFC_PerformanceStandards="yes",IFC_EnvironmentalHealthandSafetyGuidelines="yes"),1,0)</f>
        <v>0</v>
      </c>
      <c r="P32" s="105">
        <f t="shared" si="3"/>
        <v>0</v>
      </c>
      <c r="Q32" s="133" t="str">
        <f t="shared" si="4"/>
        <v>n.a.</v>
      </c>
      <c r="R32" s="133" t="str">
        <f t="shared" si="5"/>
        <v>n.a.</v>
      </c>
      <c r="S32" s="133">
        <f t="shared" si="6"/>
        <v>0</v>
      </c>
      <c r="T32" s="133" t="str">
        <f t="shared" si="7"/>
        <v>n.a.</v>
      </c>
      <c r="U32" s="106">
        <f t="shared" si="12"/>
        <v>0</v>
      </c>
      <c r="V32" s="107">
        <f t="shared" si="9"/>
        <v>0</v>
      </c>
      <c r="X32" s="65" t="s">
        <v>502</v>
      </c>
      <c r="Y32" s="108">
        <f>IF(V32&lt;&gt;"",V32-K32,"")</f>
        <v>0</v>
      </c>
      <c r="Z32" s="109">
        <f t="shared" si="1"/>
        <v>0</v>
      </c>
      <c r="AA32" s="109">
        <f t="shared" si="2"/>
        <v>0</v>
      </c>
    </row>
    <row r="33" spans="1:27" ht="40" customHeight="1" x14ac:dyDescent="0.35">
      <c r="A33" s="94">
        <v>22</v>
      </c>
      <c r="B33" s="95" t="s">
        <v>109</v>
      </c>
      <c r="C33" s="95"/>
      <c r="D33" s="130"/>
      <c r="E33" s="97">
        <v>0</v>
      </c>
      <c r="F33" s="98" t="s">
        <v>55</v>
      </c>
      <c r="G33" s="98" t="s">
        <v>55</v>
      </c>
      <c r="H33" s="98">
        <v>0</v>
      </c>
      <c r="I33" s="98" t="s">
        <v>55</v>
      </c>
      <c r="J33" s="99">
        <v>0</v>
      </c>
      <c r="K33" s="100">
        <v>0</v>
      </c>
      <c r="L33" s="131"/>
      <c r="M33" s="102" t="s">
        <v>419</v>
      </c>
      <c r="N33" s="134" t="s">
        <v>70</v>
      </c>
      <c r="O33" s="167"/>
      <c r="P33" s="105">
        <f t="shared" ref="P33:P46" si="15">IF(O33="",0,O33)</f>
        <v>0</v>
      </c>
      <c r="Q33" s="133" t="str">
        <f t="shared" si="4"/>
        <v>n.a.</v>
      </c>
      <c r="R33" s="133" t="str">
        <f t="shared" si="5"/>
        <v>n.a.</v>
      </c>
      <c r="S33" s="133">
        <f t="shared" si="6"/>
        <v>0</v>
      </c>
      <c r="T33" s="133" t="str">
        <f t="shared" si="7"/>
        <v>n.a.</v>
      </c>
      <c r="U33" s="106">
        <f t="shared" si="12"/>
        <v>0</v>
      </c>
      <c r="V33" s="107">
        <f t="shared" si="9"/>
        <v>0</v>
      </c>
      <c r="X33" s="65" t="s">
        <v>502</v>
      </c>
      <c r="Y33" s="108">
        <f>IF(V33&lt;&gt;"",V33-K33,"")</f>
        <v>0</v>
      </c>
      <c r="Z33" s="109">
        <f t="shared" si="1"/>
        <v>0</v>
      </c>
      <c r="AA33" s="109">
        <f t="shared" si="2"/>
        <v>0</v>
      </c>
    </row>
    <row r="34" spans="1:27" ht="26" x14ac:dyDescent="0.35">
      <c r="A34" s="94"/>
      <c r="B34" s="135" t="s">
        <v>110</v>
      </c>
      <c r="C34" s="135"/>
      <c r="D34" s="136"/>
      <c r="E34" s="137">
        <v>0</v>
      </c>
      <c r="F34" s="138" t="s">
        <v>55</v>
      </c>
      <c r="G34" s="138" t="s">
        <v>55</v>
      </c>
      <c r="H34" s="138">
        <v>0</v>
      </c>
      <c r="I34" s="138" t="s">
        <v>55</v>
      </c>
      <c r="J34" s="139">
        <v>0</v>
      </c>
      <c r="K34" s="140">
        <v>0</v>
      </c>
      <c r="L34" s="168"/>
      <c r="M34" s="102" t="s">
        <v>419</v>
      </c>
      <c r="N34" s="110" t="s">
        <v>72</v>
      </c>
      <c r="O34" s="104"/>
      <c r="P34" s="111"/>
      <c r="Q34" s="141"/>
      <c r="R34" s="141"/>
      <c r="S34" s="141"/>
      <c r="T34" s="141"/>
      <c r="U34" s="106"/>
      <c r="V34" s="107"/>
      <c r="W34" s="103"/>
      <c r="X34" s="103"/>
      <c r="Y34" s="108"/>
      <c r="Z34" s="109"/>
      <c r="AA34" s="109"/>
    </row>
    <row r="35" spans="1:27" x14ac:dyDescent="0.35">
      <c r="A35" s="94"/>
      <c r="B35" s="135" t="s">
        <v>111</v>
      </c>
      <c r="C35" s="135"/>
      <c r="D35" s="169"/>
      <c r="E35" s="137">
        <v>0</v>
      </c>
      <c r="F35" s="138" t="s">
        <v>55</v>
      </c>
      <c r="G35" s="138" t="s">
        <v>55</v>
      </c>
      <c r="H35" s="138">
        <v>0</v>
      </c>
      <c r="I35" s="138" t="s">
        <v>55</v>
      </c>
      <c r="J35" s="139">
        <v>0</v>
      </c>
      <c r="K35" s="140">
        <v>0</v>
      </c>
      <c r="L35" s="168"/>
      <c r="M35" s="102" t="s">
        <v>419</v>
      </c>
      <c r="N35" s="110" t="s">
        <v>72</v>
      </c>
      <c r="O35" s="170"/>
      <c r="P35" s="111"/>
      <c r="Q35" s="141"/>
      <c r="R35" s="141"/>
      <c r="S35" s="141"/>
      <c r="T35" s="141"/>
      <c r="U35" s="106"/>
      <c r="V35" s="107"/>
      <c r="W35" s="103"/>
      <c r="X35" s="103"/>
      <c r="Y35" s="108"/>
      <c r="Z35" s="109"/>
      <c r="AA35" s="109"/>
    </row>
    <row r="36" spans="1:27" x14ac:dyDescent="0.35">
      <c r="A36" s="94"/>
      <c r="B36" s="135" t="s">
        <v>112</v>
      </c>
      <c r="C36" s="135"/>
      <c r="D36" s="171"/>
      <c r="E36" s="137">
        <v>0</v>
      </c>
      <c r="F36" s="138" t="s">
        <v>55</v>
      </c>
      <c r="G36" s="138" t="s">
        <v>55</v>
      </c>
      <c r="H36" s="138">
        <v>0</v>
      </c>
      <c r="I36" s="138" t="s">
        <v>55</v>
      </c>
      <c r="J36" s="139">
        <v>0</v>
      </c>
      <c r="K36" s="140">
        <v>0</v>
      </c>
      <c r="L36" s="172"/>
      <c r="M36" s="102" t="s">
        <v>419</v>
      </c>
      <c r="N36" s="110" t="s">
        <v>72</v>
      </c>
      <c r="O36" s="167"/>
      <c r="P36" s="111"/>
      <c r="Q36" s="141"/>
      <c r="R36" s="141"/>
      <c r="S36" s="141"/>
      <c r="T36" s="141"/>
      <c r="U36" s="106"/>
      <c r="V36" s="107"/>
      <c r="W36" s="103"/>
      <c r="X36" s="103"/>
      <c r="Y36" s="108"/>
      <c r="Z36" s="109"/>
      <c r="AA36" s="109"/>
    </row>
    <row r="37" spans="1:27" x14ac:dyDescent="0.35">
      <c r="A37" s="94"/>
      <c r="B37" s="135" t="s">
        <v>113</v>
      </c>
      <c r="C37" s="135"/>
      <c r="D37" s="171"/>
      <c r="E37" s="137">
        <v>0</v>
      </c>
      <c r="F37" s="138" t="s">
        <v>55</v>
      </c>
      <c r="G37" s="138" t="s">
        <v>55</v>
      </c>
      <c r="H37" s="138">
        <v>0</v>
      </c>
      <c r="I37" s="138" t="s">
        <v>55</v>
      </c>
      <c r="J37" s="139">
        <v>0</v>
      </c>
      <c r="K37" s="140">
        <v>0</v>
      </c>
      <c r="L37" s="172"/>
      <c r="M37" s="102" t="s">
        <v>419</v>
      </c>
      <c r="N37" s="110" t="s">
        <v>72</v>
      </c>
      <c r="O37" s="167"/>
      <c r="P37" s="111"/>
      <c r="Q37" s="141"/>
      <c r="R37" s="141"/>
      <c r="S37" s="141"/>
      <c r="T37" s="141"/>
      <c r="U37" s="106"/>
      <c r="V37" s="107"/>
      <c r="W37" s="103"/>
      <c r="X37" s="103"/>
      <c r="Y37" s="108"/>
      <c r="Z37" s="109"/>
      <c r="AA37" s="109"/>
    </row>
    <row r="38" spans="1:27" x14ac:dyDescent="0.35">
      <c r="A38" s="94"/>
      <c r="B38" s="135" t="s">
        <v>114</v>
      </c>
      <c r="C38" s="135"/>
      <c r="D38" s="171"/>
      <c r="E38" s="137">
        <v>0</v>
      </c>
      <c r="F38" s="138" t="s">
        <v>55</v>
      </c>
      <c r="G38" s="138" t="s">
        <v>55</v>
      </c>
      <c r="H38" s="138">
        <v>0</v>
      </c>
      <c r="I38" s="138" t="s">
        <v>55</v>
      </c>
      <c r="J38" s="139">
        <v>0</v>
      </c>
      <c r="K38" s="140">
        <v>0</v>
      </c>
      <c r="L38" s="172"/>
      <c r="M38" s="102" t="s">
        <v>419</v>
      </c>
      <c r="N38" s="110" t="s">
        <v>72</v>
      </c>
      <c r="O38" s="167"/>
      <c r="P38" s="111"/>
      <c r="Q38" s="141"/>
      <c r="R38" s="141"/>
      <c r="S38" s="141"/>
      <c r="T38" s="141"/>
      <c r="U38" s="106"/>
      <c r="V38" s="107"/>
      <c r="W38" s="103"/>
      <c r="X38" s="103"/>
      <c r="Y38" s="108"/>
      <c r="Z38" s="109"/>
      <c r="AA38" s="109"/>
    </row>
    <row r="39" spans="1:27" ht="19.5" customHeight="1" x14ac:dyDescent="0.35">
      <c r="A39" s="94"/>
      <c r="B39" s="135" t="s">
        <v>115</v>
      </c>
      <c r="C39" s="135"/>
      <c r="D39" s="171"/>
      <c r="E39" s="137">
        <v>0</v>
      </c>
      <c r="F39" s="138" t="s">
        <v>55</v>
      </c>
      <c r="G39" s="138" t="s">
        <v>55</v>
      </c>
      <c r="H39" s="138">
        <v>0</v>
      </c>
      <c r="I39" s="138" t="s">
        <v>55</v>
      </c>
      <c r="J39" s="139">
        <v>0</v>
      </c>
      <c r="K39" s="140">
        <v>0</v>
      </c>
      <c r="L39" s="172"/>
      <c r="M39" s="102" t="s">
        <v>419</v>
      </c>
      <c r="N39" s="110" t="s">
        <v>72</v>
      </c>
      <c r="O39" s="167"/>
      <c r="P39" s="111"/>
      <c r="Q39" s="141"/>
      <c r="R39" s="141"/>
      <c r="S39" s="141"/>
      <c r="T39" s="141"/>
      <c r="U39" s="106"/>
      <c r="V39" s="107"/>
      <c r="W39" s="103"/>
      <c r="X39" s="103"/>
      <c r="Y39" s="108"/>
      <c r="Z39" s="109"/>
      <c r="AA39" s="109"/>
    </row>
    <row r="40" spans="1:27" ht="43.5" customHeight="1" x14ac:dyDescent="0.35">
      <c r="A40" s="94">
        <v>23</v>
      </c>
      <c r="B40" s="95" t="s">
        <v>116</v>
      </c>
      <c r="C40" s="95"/>
      <c r="D40" s="165"/>
      <c r="E40" s="97"/>
      <c r="F40" s="98"/>
      <c r="G40" s="98"/>
      <c r="H40" s="98"/>
      <c r="I40" s="98"/>
      <c r="J40" s="99"/>
      <c r="K40" s="100"/>
      <c r="L40" s="173"/>
      <c r="M40" s="102"/>
      <c r="N40" s="147" t="s">
        <v>87</v>
      </c>
      <c r="O40" s="167"/>
      <c r="P40" s="105">
        <f t="shared" si="15"/>
        <v>0</v>
      </c>
      <c r="Q40" s="133" t="str">
        <f t="shared" si="4"/>
        <v>n.a.</v>
      </c>
      <c r="R40" s="133" t="str">
        <f t="shared" si="5"/>
        <v>n.a.</v>
      </c>
      <c r="S40" s="133">
        <f t="shared" si="6"/>
        <v>0</v>
      </c>
      <c r="T40" s="133" t="str">
        <f t="shared" si="7"/>
        <v>n.a.</v>
      </c>
      <c r="U40" s="106">
        <f t="shared" si="12"/>
        <v>0</v>
      </c>
      <c r="V40" s="107">
        <f t="shared" si="9"/>
        <v>0</v>
      </c>
      <c r="X40" s="65" t="s">
        <v>502</v>
      </c>
      <c r="Y40" s="108">
        <f t="shared" ref="Y40:Y46" si="16">IF(V40&lt;&gt;"",V40-K40,"")</f>
        <v>0</v>
      </c>
      <c r="Z40" s="109">
        <f>IF(Y40&lt;&gt;"",IF(Y40&gt;0,1,0),"")</f>
        <v>0</v>
      </c>
      <c r="AA40" s="109">
        <f>IF(Y40&lt;&gt;"",IF(Y40&lt;0,1,0),"")</f>
        <v>0</v>
      </c>
    </row>
    <row r="41" spans="1:27" ht="43.5" customHeight="1" x14ac:dyDescent="0.35">
      <c r="A41" s="94">
        <v>24</v>
      </c>
      <c r="B41" s="95" t="s">
        <v>117</v>
      </c>
      <c r="C41" s="95"/>
      <c r="D41" s="165"/>
      <c r="E41" s="97">
        <v>0</v>
      </c>
      <c r="F41" s="98" t="s">
        <v>55</v>
      </c>
      <c r="G41" s="98" t="s">
        <v>55</v>
      </c>
      <c r="H41" s="98">
        <v>0</v>
      </c>
      <c r="I41" s="98" t="s">
        <v>55</v>
      </c>
      <c r="J41" s="99">
        <v>0</v>
      </c>
      <c r="K41" s="100">
        <v>0</v>
      </c>
      <c r="L41" s="173"/>
      <c r="M41" s="102" t="s">
        <v>419</v>
      </c>
      <c r="N41" s="95" t="s">
        <v>70</v>
      </c>
      <c r="O41" s="167"/>
      <c r="P41" s="105">
        <f t="shared" si="15"/>
        <v>0</v>
      </c>
      <c r="Q41" s="133" t="str">
        <f t="shared" si="4"/>
        <v>n.a.</v>
      </c>
      <c r="R41" s="133" t="str">
        <f t="shared" si="5"/>
        <v>n.a.</v>
      </c>
      <c r="S41" s="133">
        <f t="shared" si="6"/>
        <v>0</v>
      </c>
      <c r="T41" s="133" t="str">
        <f t="shared" si="7"/>
        <v>n.a.</v>
      </c>
      <c r="U41" s="106">
        <f t="shared" si="12"/>
        <v>0</v>
      </c>
      <c r="V41" s="107">
        <f t="shared" si="9"/>
        <v>0</v>
      </c>
      <c r="X41" s="65" t="s">
        <v>502</v>
      </c>
      <c r="Y41" s="108">
        <f t="shared" si="16"/>
        <v>0</v>
      </c>
      <c r="Z41" s="109">
        <f t="shared" si="1"/>
        <v>0</v>
      </c>
      <c r="AA41" s="109">
        <f t="shared" si="2"/>
        <v>0</v>
      </c>
    </row>
    <row r="42" spans="1:27" ht="43.5" customHeight="1" x14ac:dyDescent="0.35">
      <c r="A42" s="94">
        <v>25</v>
      </c>
      <c r="B42" s="95" t="s">
        <v>118</v>
      </c>
      <c r="C42" s="95"/>
      <c r="D42" s="165"/>
      <c r="E42" s="97">
        <v>0</v>
      </c>
      <c r="F42" s="98" t="s">
        <v>55</v>
      </c>
      <c r="G42" s="98" t="s">
        <v>55</v>
      </c>
      <c r="H42" s="98">
        <v>0</v>
      </c>
      <c r="I42" s="98" t="s">
        <v>55</v>
      </c>
      <c r="J42" s="99">
        <v>0</v>
      </c>
      <c r="K42" s="100">
        <v>0</v>
      </c>
      <c r="L42" s="173"/>
      <c r="M42" s="102" t="s">
        <v>419</v>
      </c>
      <c r="N42" s="95" t="s">
        <v>70</v>
      </c>
      <c r="O42" s="167"/>
      <c r="P42" s="105">
        <f t="shared" si="15"/>
        <v>0</v>
      </c>
      <c r="Q42" s="133" t="str">
        <f t="shared" si="4"/>
        <v>n.a.</v>
      </c>
      <c r="R42" s="133" t="str">
        <f t="shared" si="5"/>
        <v>n.a.</v>
      </c>
      <c r="S42" s="133">
        <f t="shared" si="6"/>
        <v>0</v>
      </c>
      <c r="T42" s="133" t="str">
        <f t="shared" si="7"/>
        <v>n.a.</v>
      </c>
      <c r="U42" s="106">
        <f t="shared" si="12"/>
        <v>0</v>
      </c>
      <c r="V42" s="107">
        <f t="shared" si="9"/>
        <v>0</v>
      </c>
      <c r="X42" s="65" t="s">
        <v>502</v>
      </c>
      <c r="Y42" s="108">
        <f t="shared" si="16"/>
        <v>0</v>
      </c>
      <c r="Z42" s="109">
        <f>IF(Y42&lt;&gt;"",IF(Y42&gt;0,1,0),"")</f>
        <v>0</v>
      </c>
      <c r="AA42" s="109">
        <f>IF(Y42&lt;&gt;"",IF(Y42&lt;0,1,0),"")</f>
        <v>0</v>
      </c>
    </row>
    <row r="43" spans="1:27" ht="43.5" customHeight="1" x14ac:dyDescent="0.35">
      <c r="A43" s="94"/>
      <c r="B43" s="135" t="s">
        <v>119</v>
      </c>
      <c r="C43" s="135"/>
      <c r="D43" s="171"/>
      <c r="E43" s="137">
        <v>0</v>
      </c>
      <c r="F43" s="138" t="s">
        <v>55</v>
      </c>
      <c r="G43" s="138" t="s">
        <v>55</v>
      </c>
      <c r="H43" s="138">
        <v>0</v>
      </c>
      <c r="I43" s="138" t="s">
        <v>55</v>
      </c>
      <c r="J43" s="139">
        <v>0</v>
      </c>
      <c r="K43" s="140">
        <v>0</v>
      </c>
      <c r="L43" s="172"/>
      <c r="M43" s="102" t="s">
        <v>419</v>
      </c>
      <c r="N43" s="110" t="s">
        <v>72</v>
      </c>
      <c r="O43" s="167"/>
      <c r="P43" s="111"/>
      <c r="Q43" s="141"/>
      <c r="R43" s="141"/>
      <c r="S43" s="141"/>
      <c r="T43" s="141"/>
      <c r="U43" s="106"/>
      <c r="V43" s="107"/>
      <c r="W43" s="103"/>
      <c r="X43" s="103"/>
      <c r="Y43" s="108"/>
      <c r="Z43" s="109"/>
      <c r="AA43" s="109"/>
    </row>
    <row r="44" spans="1:27" ht="43.5" customHeight="1" x14ac:dyDescent="0.35">
      <c r="A44" s="94">
        <v>26</v>
      </c>
      <c r="B44" s="95" t="s">
        <v>120</v>
      </c>
      <c r="C44" s="95"/>
      <c r="D44" s="165"/>
      <c r="E44" s="97">
        <v>0</v>
      </c>
      <c r="F44" s="98" t="s">
        <v>55</v>
      </c>
      <c r="G44" s="98" t="s">
        <v>55</v>
      </c>
      <c r="H44" s="98">
        <v>0</v>
      </c>
      <c r="I44" s="98" t="s">
        <v>55</v>
      </c>
      <c r="J44" s="99">
        <v>0</v>
      </c>
      <c r="K44" s="100">
        <v>0</v>
      </c>
      <c r="L44" s="173"/>
      <c r="M44" s="102" t="s">
        <v>419</v>
      </c>
      <c r="N44" s="166" t="s">
        <v>75</v>
      </c>
      <c r="O44" s="167"/>
      <c r="P44" s="105">
        <f t="shared" si="15"/>
        <v>0</v>
      </c>
      <c r="Q44" s="133" t="str">
        <f t="shared" si="4"/>
        <v>n.a.</v>
      </c>
      <c r="R44" s="133" t="str">
        <f t="shared" si="5"/>
        <v>n.a.</v>
      </c>
      <c r="S44" s="133">
        <f t="shared" si="6"/>
        <v>0</v>
      </c>
      <c r="T44" s="133" t="str">
        <f t="shared" si="7"/>
        <v>n.a.</v>
      </c>
      <c r="U44" s="106">
        <f t="shared" si="12"/>
        <v>0</v>
      </c>
      <c r="V44" s="107">
        <f t="shared" si="9"/>
        <v>0</v>
      </c>
      <c r="X44" s="65" t="s">
        <v>502</v>
      </c>
      <c r="Y44" s="108">
        <f t="shared" si="16"/>
        <v>0</v>
      </c>
      <c r="Z44" s="109">
        <f t="shared" si="1"/>
        <v>0</v>
      </c>
      <c r="AA44" s="109">
        <f t="shared" si="2"/>
        <v>0</v>
      </c>
    </row>
    <row r="45" spans="1:27" ht="43.5" customHeight="1" x14ac:dyDescent="0.35">
      <c r="A45" s="94">
        <v>27</v>
      </c>
      <c r="B45" s="95" t="s">
        <v>121</v>
      </c>
      <c r="C45" s="95"/>
      <c r="D45" s="165">
        <v>0</v>
      </c>
      <c r="E45" s="97">
        <v>0</v>
      </c>
      <c r="F45" s="98" t="s">
        <v>55</v>
      </c>
      <c r="G45" s="98" t="s">
        <v>55</v>
      </c>
      <c r="H45" s="98">
        <v>0</v>
      </c>
      <c r="I45" s="98" t="s">
        <v>55</v>
      </c>
      <c r="J45" s="99">
        <v>0</v>
      </c>
      <c r="K45" s="100">
        <v>0</v>
      </c>
      <c r="L45" s="173"/>
      <c r="M45" s="102" t="s">
        <v>419</v>
      </c>
      <c r="N45" s="95" t="s">
        <v>70</v>
      </c>
      <c r="O45" s="167">
        <f>IF(OECD_GuidelinesforMNEs="yes",1,0)</f>
        <v>0</v>
      </c>
      <c r="P45" s="105">
        <f t="shared" si="15"/>
        <v>0</v>
      </c>
      <c r="Q45" s="133" t="str">
        <f t="shared" si="4"/>
        <v>n.a.</v>
      </c>
      <c r="R45" s="133" t="str">
        <f t="shared" si="5"/>
        <v>n.a.</v>
      </c>
      <c r="S45" s="133">
        <f t="shared" si="6"/>
        <v>0</v>
      </c>
      <c r="T45" s="133" t="str">
        <f t="shared" si="7"/>
        <v>n.a.</v>
      </c>
      <c r="U45" s="106">
        <f t="shared" si="12"/>
        <v>0</v>
      </c>
      <c r="V45" s="107">
        <f t="shared" si="9"/>
        <v>0</v>
      </c>
      <c r="X45" s="65" t="s">
        <v>502</v>
      </c>
      <c r="Y45" s="108">
        <f t="shared" si="16"/>
        <v>0</v>
      </c>
      <c r="Z45" s="109">
        <f t="shared" si="1"/>
        <v>0</v>
      </c>
      <c r="AA45" s="109">
        <f t="shared" si="2"/>
        <v>0</v>
      </c>
    </row>
    <row r="46" spans="1:27" ht="43.5" customHeight="1" x14ac:dyDescent="0.35">
      <c r="A46" s="94">
        <v>28</v>
      </c>
      <c r="B46" s="95" t="s">
        <v>122</v>
      </c>
      <c r="C46" s="95"/>
      <c r="D46" s="165"/>
      <c r="E46" s="97">
        <v>0</v>
      </c>
      <c r="F46" s="98" t="s">
        <v>55</v>
      </c>
      <c r="G46" s="98" t="s">
        <v>55</v>
      </c>
      <c r="H46" s="98">
        <v>0</v>
      </c>
      <c r="I46" s="98" t="s">
        <v>55</v>
      </c>
      <c r="J46" s="99">
        <v>0</v>
      </c>
      <c r="K46" s="100">
        <v>0</v>
      </c>
      <c r="L46" s="173"/>
      <c r="M46" s="102" t="s">
        <v>419</v>
      </c>
      <c r="N46" s="95" t="s">
        <v>70</v>
      </c>
      <c r="O46" s="167"/>
      <c r="P46" s="105">
        <f t="shared" si="15"/>
        <v>0</v>
      </c>
      <c r="Q46" s="133" t="str">
        <f t="shared" si="4"/>
        <v>n.a.</v>
      </c>
      <c r="R46" s="133" t="str">
        <f t="shared" si="5"/>
        <v>n.a.</v>
      </c>
      <c r="S46" s="133">
        <f t="shared" si="6"/>
        <v>0</v>
      </c>
      <c r="T46" s="133" t="str">
        <f t="shared" si="7"/>
        <v>n.a.</v>
      </c>
      <c r="U46" s="106">
        <f t="shared" si="12"/>
        <v>0</v>
      </c>
      <c r="V46" s="107">
        <f t="shared" si="9"/>
        <v>0</v>
      </c>
      <c r="X46" s="65" t="s">
        <v>502</v>
      </c>
      <c r="Y46" s="108">
        <f t="shared" si="16"/>
        <v>0</v>
      </c>
      <c r="Z46" s="109">
        <f t="shared" si="1"/>
        <v>0</v>
      </c>
      <c r="AA46" s="109">
        <f t="shared" si="2"/>
        <v>0</v>
      </c>
    </row>
    <row r="47" spans="1:27" s="174" customFormat="1" ht="40" customHeight="1" x14ac:dyDescent="0.35">
      <c r="A47" s="175" t="s">
        <v>8</v>
      </c>
      <c r="B47" s="176"/>
      <c r="C47" s="176"/>
      <c r="D47" s="177"/>
      <c r="E47" s="178">
        <f>AVERAGE(E4:E46)*10</f>
        <v>0.4</v>
      </c>
      <c r="F47" s="179"/>
      <c r="G47" s="179"/>
      <c r="H47" s="179"/>
      <c r="I47" s="179"/>
      <c r="J47" s="180">
        <f>IFERROR(K47/E47,"")</f>
        <v>1</v>
      </c>
      <c r="K47" s="181">
        <f>AVERAGE(K4:K46)*10</f>
        <v>0.4</v>
      </c>
      <c r="L47" s="182"/>
      <c r="M47" s="183"/>
      <c r="N47" s="184"/>
      <c r="O47" s="185"/>
      <c r="P47" s="186">
        <f>AVERAGE(P4:P46)*10</f>
        <v>3.8888888888888888</v>
      </c>
      <c r="Q47" s="187"/>
      <c r="R47" s="187"/>
      <c r="S47" s="187"/>
      <c r="T47" s="187"/>
      <c r="U47" s="188">
        <f>IFERROR(V47/P47,"")</f>
        <v>0.7142857142857143</v>
      </c>
      <c r="V47" s="189">
        <f>AVERAGE(V4:V46)*10</f>
        <v>2.7777777777777777</v>
      </c>
      <c r="W47" s="190"/>
      <c r="X47" s="190"/>
      <c r="Y47" s="191">
        <f>V47-K47</f>
        <v>2.3777777777777778</v>
      </c>
      <c r="Z47" s="192">
        <f>SUM(Z4:Z46)</f>
        <v>11</v>
      </c>
      <c r="AA47" s="192">
        <f>SUM(AA4:AA46)</f>
        <v>0</v>
      </c>
    </row>
    <row r="48" spans="1:27" x14ac:dyDescent="0.35">
      <c r="A48" s="193" t="s">
        <v>123</v>
      </c>
      <c r="B48" s="194"/>
      <c r="C48" s="194"/>
      <c r="D48" s="195"/>
      <c r="E48" s="196">
        <f>E47/10</f>
        <v>0.04</v>
      </c>
      <c r="F48" s="197"/>
      <c r="G48" s="197"/>
      <c r="H48" s="197"/>
      <c r="I48" s="197"/>
      <c r="J48" s="197"/>
      <c r="K48" s="198">
        <f>K47/10</f>
        <v>0.04</v>
      </c>
      <c r="L48" s="199"/>
      <c r="M48" s="199"/>
      <c r="N48" s="200"/>
      <c r="O48" s="201"/>
      <c r="P48" s="202">
        <f>P47/10</f>
        <v>0.3888888888888889</v>
      </c>
      <c r="Q48" s="203"/>
      <c r="R48" s="203"/>
      <c r="S48" s="203"/>
      <c r="T48" s="203"/>
      <c r="U48" s="204"/>
      <c r="V48" s="205">
        <f>V47/10</f>
        <v>0.27777777777777779</v>
      </c>
      <c r="W48" s="206"/>
      <c r="X48" s="206"/>
      <c r="Y48" s="207"/>
      <c r="Z48" s="208"/>
      <c r="AA48" s="208"/>
    </row>
    <row r="49" spans="1:15" x14ac:dyDescent="0.35">
      <c r="A49" s="209"/>
    </row>
    <row r="50" spans="1:15" x14ac:dyDescent="0.35">
      <c r="A50" s="209"/>
      <c r="N50" s="210" t="s">
        <v>124</v>
      </c>
    </row>
    <row r="51" spans="1:15" x14ac:dyDescent="0.35">
      <c r="A51" s="209"/>
      <c r="N51" s="209" t="s">
        <v>87</v>
      </c>
      <c r="O51" s="65" t="s">
        <v>125</v>
      </c>
    </row>
    <row r="52" spans="1:15" x14ac:dyDescent="0.35">
      <c r="N52" s="209" t="s">
        <v>70</v>
      </c>
      <c r="O52" s="65" t="s">
        <v>126</v>
      </c>
    </row>
    <row r="53" spans="1:15" x14ac:dyDescent="0.35">
      <c r="N53" s="209" t="s">
        <v>75</v>
      </c>
      <c r="O53" s="65" t="s">
        <v>127</v>
      </c>
    </row>
    <row r="54" spans="1:15" x14ac:dyDescent="0.35">
      <c r="N54" s="209" t="s">
        <v>108</v>
      </c>
      <c r="O54" s="65" t="s">
        <v>128</v>
      </c>
    </row>
    <row r="55" spans="1:15" x14ac:dyDescent="0.35">
      <c r="N55" s="209" t="s">
        <v>72</v>
      </c>
      <c r="O55" s="65" t="s">
        <v>129</v>
      </c>
    </row>
  </sheetData>
  <dataValidations count="1">
    <dataValidation type="list" allowBlank="1" showDropDown="1" showErrorMessage="1" error="Please insert 0, 1 or n.a.!" sqref="Q31:T46 Q4:T15 Q17:T29" xr:uid="{00B100B1-004C-49EC-BCE2-00200069003C}"/>
  </dataValidations>
  <hyperlinks>
    <hyperlink ref="W26" r:id="rId1" xr:uid="{B16E2456-6B82-4851-BC1F-F89A4D860825}"/>
    <hyperlink ref="W24" r:id="rId2" xr:uid="{16B75821-28EE-41EB-A352-BC1884E510F2}"/>
    <hyperlink ref="W25" r:id="rId3" xr:uid="{F7B704CE-43EF-4126-B2A9-217E2B50E303}"/>
    <hyperlink ref="W27" r:id="rId4" xr:uid="{94B50EC3-B2BE-4DB5-967C-02D1348BB072}"/>
    <hyperlink ref="W29" r:id="rId5" xr:uid="{AE0CFBB7-9EF5-47C7-84E1-7F3370EE530B}"/>
  </hyperlinks>
  <pageMargins left="0.70078740157480324" right="0.70078740157480324" top="0.75196850393700787" bottom="0.75196850393700787" header="0.3" footer="0.3"/>
  <pageSetup paperSize="9" firstPageNumber="429496729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FCB3B"/>
  </sheetPr>
  <dimension ref="A1:AA26"/>
  <sheetViews>
    <sheetView zoomScale="85" workbookViewId="0">
      <pane xSplit="2" ySplit="2" topLeftCell="U3" activePane="bottomRight" state="frozen"/>
      <selection activeCell="B2" sqref="B2"/>
      <selection pane="topRight"/>
      <selection pane="bottomLeft"/>
      <selection pane="bottomRight" activeCell="AC4" sqref="AC4"/>
    </sheetView>
  </sheetViews>
  <sheetFormatPr defaultColWidth="9.1796875" defaultRowHeight="13" x14ac:dyDescent="0.35"/>
  <cols>
    <col min="1" max="1" width="4.6328125" style="66" customWidth="1"/>
    <col min="2" max="2" width="62.1796875" style="67" customWidth="1"/>
    <col min="3" max="3" width="5.6328125" style="67"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130</v>
      </c>
      <c r="B2" s="69"/>
      <c r="C2" s="70" t="s">
        <v>0</v>
      </c>
      <c r="D2" s="71" t="s">
        <v>1</v>
      </c>
      <c r="E2" s="72" t="s">
        <v>2</v>
      </c>
      <c r="F2" s="211" t="s">
        <v>42</v>
      </c>
      <c r="G2" s="211" t="s">
        <v>43</v>
      </c>
      <c r="H2" s="212" t="s">
        <v>44</v>
      </c>
      <c r="I2" s="212"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213" t="s">
        <v>68</v>
      </c>
      <c r="B3" s="214"/>
      <c r="C3" s="214"/>
      <c r="D3" s="215"/>
      <c r="E3" s="216"/>
      <c r="F3" s="216"/>
      <c r="G3" s="216"/>
      <c r="H3" s="217"/>
      <c r="I3" s="217"/>
      <c r="J3" s="217"/>
      <c r="K3" s="217"/>
      <c r="L3" s="218"/>
      <c r="M3" s="218"/>
      <c r="N3" s="219"/>
      <c r="O3" s="220"/>
      <c r="P3" s="221"/>
      <c r="Q3" s="221"/>
      <c r="R3" s="221"/>
      <c r="S3" s="221"/>
      <c r="T3" s="221"/>
      <c r="U3" s="220"/>
      <c r="V3" s="220"/>
      <c r="W3" s="162"/>
      <c r="X3" s="162"/>
      <c r="Y3" s="156"/>
      <c r="Z3" s="156"/>
      <c r="AA3" s="156"/>
    </row>
    <row r="4" spans="1:27" ht="39" x14ac:dyDescent="0.35">
      <c r="A4" s="94">
        <v>1</v>
      </c>
      <c r="B4" s="95" t="s">
        <v>131</v>
      </c>
      <c r="C4" s="95"/>
      <c r="D4" s="130"/>
      <c r="E4" s="97">
        <v>1</v>
      </c>
      <c r="F4" s="98" t="s">
        <v>55</v>
      </c>
      <c r="G4" s="98" t="s">
        <v>55</v>
      </c>
      <c r="H4" s="98" t="s">
        <v>55</v>
      </c>
      <c r="I4" s="98" t="s">
        <v>55</v>
      </c>
      <c r="J4" s="99" t="s">
        <v>55</v>
      </c>
      <c r="K4" s="100">
        <v>1</v>
      </c>
      <c r="L4" s="101" t="s">
        <v>421</v>
      </c>
      <c r="M4" s="102" t="s">
        <v>422</v>
      </c>
      <c r="N4" s="103" t="s">
        <v>70</v>
      </c>
      <c r="O4" s="104"/>
      <c r="P4" s="105">
        <v>1</v>
      </c>
      <c r="Q4" s="141" t="s">
        <v>55</v>
      </c>
      <c r="R4" s="141" t="s">
        <v>55</v>
      </c>
      <c r="S4" s="141" t="s">
        <v>55</v>
      </c>
      <c r="T4" s="141" t="s">
        <v>55</v>
      </c>
      <c r="U4" s="106" t="str">
        <f t="shared" ref="U4:U10" si="0">IF(AND(P4=0,SUM(Q4:T4)&gt;0),"ERROR",IF(P4="n.a.","n.a.",IF(P4=0,0,IF(COUNTIF(Q4:T4,"n.a.")=4,"n.a.",IF(COUNTIF(Q4:T4,1)=4,1,0.5+(((COUNTIF(Q4:T4,"1"))/(4-COUNTIF(Q4:T4,"n.a.")))*0.5))))))</f>
        <v>n.a.</v>
      </c>
      <c r="V4" s="107">
        <f t="shared" ref="V4:V10" si="1">IF(U4="n.a.",P4,P4*U4)</f>
        <v>1</v>
      </c>
      <c r="W4" s="269" t="s">
        <v>391</v>
      </c>
      <c r="X4" s="65" t="s">
        <v>505</v>
      </c>
      <c r="Y4" s="108">
        <f>IF(V4&lt;&gt;"",V4-K4,"")</f>
        <v>0</v>
      </c>
      <c r="Z4" s="109">
        <f t="shared" ref="Z4:Z17" si="2">IF(Y4&lt;&gt;"",IF(Y4&gt;0,1,0),"")</f>
        <v>0</v>
      </c>
      <c r="AA4" s="109">
        <f t="shared" ref="AA4:AA17" si="3">IF(Y4&lt;&gt;"",IF(Y4&lt;0,1,0),"")</f>
        <v>0</v>
      </c>
    </row>
    <row r="5" spans="1:27" ht="28.5" customHeight="1" x14ac:dyDescent="0.35">
      <c r="A5" s="94">
        <v>2</v>
      </c>
      <c r="B5" s="95" t="s">
        <v>132</v>
      </c>
      <c r="C5" s="95"/>
      <c r="D5" s="130"/>
      <c r="E5" s="97">
        <v>1</v>
      </c>
      <c r="F5" s="98" t="s">
        <v>55</v>
      </c>
      <c r="G5" s="98" t="s">
        <v>55</v>
      </c>
      <c r="H5" s="98" t="s">
        <v>55</v>
      </c>
      <c r="I5" s="98" t="s">
        <v>55</v>
      </c>
      <c r="J5" s="99" t="s">
        <v>55</v>
      </c>
      <c r="K5" s="100">
        <v>1</v>
      </c>
      <c r="L5" s="101" t="s">
        <v>421</v>
      </c>
      <c r="M5" s="102" t="s">
        <v>423</v>
      </c>
      <c r="N5" s="103" t="s">
        <v>70</v>
      </c>
      <c r="O5" s="104"/>
      <c r="P5" s="105">
        <v>1</v>
      </c>
      <c r="Q5" s="141" t="s">
        <v>55</v>
      </c>
      <c r="R5" s="141" t="s">
        <v>55</v>
      </c>
      <c r="S5" s="141" t="s">
        <v>55</v>
      </c>
      <c r="T5" s="141" t="s">
        <v>55</v>
      </c>
      <c r="U5" s="106" t="str">
        <f t="shared" si="0"/>
        <v>n.a.</v>
      </c>
      <c r="V5" s="107">
        <f t="shared" si="1"/>
        <v>1</v>
      </c>
      <c r="W5" s="65" t="s">
        <v>488</v>
      </c>
      <c r="X5" s="67" t="s">
        <v>525</v>
      </c>
      <c r="Y5" s="108">
        <f>IF(V5&lt;&gt;"",V5-K5,"")</f>
        <v>0</v>
      </c>
      <c r="Z5" s="109">
        <f t="shared" si="2"/>
        <v>0</v>
      </c>
      <c r="AA5" s="109">
        <f t="shared" si="3"/>
        <v>0</v>
      </c>
    </row>
    <row r="6" spans="1:27" ht="26" x14ac:dyDescent="0.35">
      <c r="A6" s="94">
        <v>3</v>
      </c>
      <c r="B6" s="95" t="s">
        <v>133</v>
      </c>
      <c r="C6" s="95"/>
      <c r="D6" s="130"/>
      <c r="E6" s="97">
        <v>1</v>
      </c>
      <c r="F6" s="98" t="s">
        <v>55</v>
      </c>
      <c r="G6" s="98" t="s">
        <v>55</v>
      </c>
      <c r="H6" s="98" t="s">
        <v>55</v>
      </c>
      <c r="I6" s="98" t="s">
        <v>55</v>
      </c>
      <c r="J6" s="99" t="s">
        <v>55</v>
      </c>
      <c r="K6" s="100">
        <v>1</v>
      </c>
      <c r="L6" s="131" t="s">
        <v>421</v>
      </c>
      <c r="M6" s="102" t="s">
        <v>424</v>
      </c>
      <c r="N6" s="103" t="s">
        <v>70</v>
      </c>
      <c r="O6" s="104"/>
      <c r="P6" s="105">
        <v>1</v>
      </c>
      <c r="Q6" s="141" t="s">
        <v>55</v>
      </c>
      <c r="R6" s="141" t="s">
        <v>55</v>
      </c>
      <c r="S6" s="141" t="s">
        <v>55</v>
      </c>
      <c r="T6" s="141" t="s">
        <v>55</v>
      </c>
      <c r="U6" s="106" t="str">
        <f t="shared" si="0"/>
        <v>n.a.</v>
      </c>
      <c r="V6" s="107">
        <f t="shared" si="1"/>
        <v>1</v>
      </c>
      <c r="W6" s="271" t="s">
        <v>411</v>
      </c>
      <c r="X6" s="65" t="s">
        <v>526</v>
      </c>
      <c r="Y6" s="108">
        <f>IF(V6&lt;&gt;"",V6-K6,"")</f>
        <v>0</v>
      </c>
      <c r="Z6" s="109">
        <f t="shared" si="2"/>
        <v>0</v>
      </c>
      <c r="AA6" s="109">
        <f t="shared" si="3"/>
        <v>0</v>
      </c>
    </row>
    <row r="7" spans="1:27" ht="26" x14ac:dyDescent="0.35">
      <c r="A7" s="94">
        <v>4</v>
      </c>
      <c r="B7" s="95" t="s">
        <v>134</v>
      </c>
      <c r="C7" s="95"/>
      <c r="D7" s="130"/>
      <c r="E7" s="97">
        <v>1</v>
      </c>
      <c r="F7" s="98" t="s">
        <v>55</v>
      </c>
      <c r="G7" s="98" t="s">
        <v>55</v>
      </c>
      <c r="H7" s="98" t="s">
        <v>55</v>
      </c>
      <c r="I7" s="98" t="s">
        <v>55</v>
      </c>
      <c r="J7" s="99" t="s">
        <v>55</v>
      </c>
      <c r="K7" s="100">
        <v>1</v>
      </c>
      <c r="L7" s="131"/>
      <c r="M7" s="102" t="s">
        <v>425</v>
      </c>
      <c r="N7" s="103" t="s">
        <v>70</v>
      </c>
      <c r="O7" s="104"/>
      <c r="P7" s="105">
        <v>1</v>
      </c>
      <c r="Q7" s="141" t="s">
        <v>55</v>
      </c>
      <c r="R7" s="141" t="s">
        <v>55</v>
      </c>
      <c r="S7" s="141" t="s">
        <v>55</v>
      </c>
      <c r="T7" s="141" t="s">
        <v>55</v>
      </c>
      <c r="U7" s="106" t="str">
        <f t="shared" si="0"/>
        <v>n.a.</v>
      </c>
      <c r="V7" s="107">
        <f t="shared" si="1"/>
        <v>1</v>
      </c>
      <c r="W7" s="271" t="s">
        <v>414</v>
      </c>
      <c r="X7" s="65" t="s">
        <v>528</v>
      </c>
      <c r="Y7" s="108">
        <f>IF(V7&lt;&gt;"",V7-K7,"")</f>
        <v>0</v>
      </c>
      <c r="Z7" s="109">
        <f t="shared" si="2"/>
        <v>0</v>
      </c>
      <c r="AA7" s="109">
        <f t="shared" si="3"/>
        <v>0</v>
      </c>
    </row>
    <row r="8" spans="1:27" ht="26" x14ac:dyDescent="0.35">
      <c r="A8" s="94">
        <v>5</v>
      </c>
      <c r="B8" s="95" t="s">
        <v>135</v>
      </c>
      <c r="C8" s="95"/>
      <c r="D8" s="130"/>
      <c r="E8" s="97">
        <v>1</v>
      </c>
      <c r="F8" s="98" t="s">
        <v>55</v>
      </c>
      <c r="G8" s="98" t="s">
        <v>55</v>
      </c>
      <c r="H8" s="98" t="s">
        <v>55</v>
      </c>
      <c r="I8" s="98" t="s">
        <v>55</v>
      </c>
      <c r="J8" s="99" t="s">
        <v>55</v>
      </c>
      <c r="K8" s="100">
        <v>1</v>
      </c>
      <c r="L8" s="131"/>
      <c r="M8" s="102" t="s">
        <v>426</v>
      </c>
      <c r="N8" s="103" t="s">
        <v>70</v>
      </c>
      <c r="O8" s="104"/>
      <c r="P8" s="105">
        <v>1</v>
      </c>
      <c r="Q8" s="141" t="s">
        <v>55</v>
      </c>
      <c r="R8" s="141" t="s">
        <v>55</v>
      </c>
      <c r="S8" s="141" t="s">
        <v>55</v>
      </c>
      <c r="T8" s="141" t="s">
        <v>55</v>
      </c>
      <c r="U8" s="106" t="str">
        <f t="shared" si="0"/>
        <v>n.a.</v>
      </c>
      <c r="V8" s="107">
        <f t="shared" si="1"/>
        <v>1</v>
      </c>
      <c r="W8" s="271" t="s">
        <v>414</v>
      </c>
      <c r="X8" s="65" t="s">
        <v>529</v>
      </c>
      <c r="Y8" s="108">
        <f>IF(V8&lt;&gt;"",V8-K8,"")</f>
        <v>0</v>
      </c>
      <c r="Z8" s="109">
        <f t="shared" si="2"/>
        <v>0</v>
      </c>
      <c r="AA8" s="109">
        <f t="shared" si="3"/>
        <v>0</v>
      </c>
    </row>
    <row r="9" spans="1:27" ht="39" x14ac:dyDescent="0.35">
      <c r="A9" s="94">
        <v>6</v>
      </c>
      <c r="B9" s="95" t="s">
        <v>136</v>
      </c>
      <c r="C9" s="95"/>
      <c r="D9" s="130"/>
      <c r="E9" s="97">
        <v>1</v>
      </c>
      <c r="F9" s="98" t="s">
        <v>55</v>
      </c>
      <c r="G9" s="98" t="s">
        <v>55</v>
      </c>
      <c r="H9" s="98" t="s">
        <v>55</v>
      </c>
      <c r="I9" s="98" t="s">
        <v>55</v>
      </c>
      <c r="J9" s="99" t="s">
        <v>55</v>
      </c>
      <c r="K9" s="100">
        <v>1</v>
      </c>
      <c r="L9" s="131" t="s">
        <v>417</v>
      </c>
      <c r="M9" s="102" t="s">
        <v>427</v>
      </c>
      <c r="N9" s="103" t="s">
        <v>70</v>
      </c>
      <c r="O9" s="104"/>
      <c r="P9" s="105">
        <v>1</v>
      </c>
      <c r="Q9" s="141" t="s">
        <v>55</v>
      </c>
      <c r="R9" s="141" t="s">
        <v>55</v>
      </c>
      <c r="S9" s="141" t="s">
        <v>55</v>
      </c>
      <c r="T9" s="141" t="s">
        <v>55</v>
      </c>
      <c r="U9" s="106" t="str">
        <f t="shared" si="0"/>
        <v>n.a.</v>
      </c>
      <c r="V9" s="107">
        <f t="shared" si="1"/>
        <v>1</v>
      </c>
      <c r="W9" s="65" t="s">
        <v>488</v>
      </c>
      <c r="X9" s="65" t="s">
        <v>527</v>
      </c>
      <c r="Y9" s="108">
        <f>IF(V9&lt;&gt;"",V9-K9,"")</f>
        <v>0</v>
      </c>
      <c r="Z9" s="109">
        <f t="shared" si="2"/>
        <v>0</v>
      </c>
      <c r="AA9" s="109">
        <f t="shared" si="3"/>
        <v>0</v>
      </c>
    </row>
    <row r="10" spans="1:27" ht="26" x14ac:dyDescent="0.35">
      <c r="A10" s="94">
        <v>7</v>
      </c>
      <c r="B10" s="95" t="s">
        <v>137</v>
      </c>
      <c r="C10" s="95"/>
      <c r="D10" s="130"/>
      <c r="E10" s="97"/>
      <c r="F10" s="98"/>
      <c r="G10" s="98"/>
      <c r="H10" s="98"/>
      <c r="I10" s="98"/>
      <c r="J10" s="99"/>
      <c r="K10" s="100"/>
      <c r="L10" s="131"/>
      <c r="M10" s="102"/>
      <c r="N10" s="222" t="s">
        <v>87</v>
      </c>
      <c r="O10" s="104"/>
      <c r="P10" s="105">
        <v>1</v>
      </c>
      <c r="Q10" s="141" t="s">
        <v>55</v>
      </c>
      <c r="R10" s="141" t="s">
        <v>55</v>
      </c>
      <c r="S10" s="141" t="s">
        <v>55</v>
      </c>
      <c r="T10" s="141" t="s">
        <v>55</v>
      </c>
      <c r="U10" s="106" t="str">
        <f t="shared" si="0"/>
        <v>n.a.</v>
      </c>
      <c r="V10" s="107">
        <f t="shared" si="1"/>
        <v>1</v>
      </c>
      <c r="W10" s="65" t="s">
        <v>488</v>
      </c>
      <c r="X10" s="65" t="s">
        <v>499</v>
      </c>
      <c r="Y10" s="108">
        <f>IF(V10&lt;&gt;"",V10-K10,"")</f>
        <v>1</v>
      </c>
      <c r="Z10" s="109">
        <f t="shared" si="2"/>
        <v>1</v>
      </c>
      <c r="AA10" s="109">
        <f t="shared" si="3"/>
        <v>0</v>
      </c>
    </row>
    <row r="11" spans="1:27" ht="28.5" customHeight="1" x14ac:dyDescent="0.35">
      <c r="A11" s="213" t="s">
        <v>105</v>
      </c>
      <c r="B11" s="143"/>
      <c r="C11" s="143"/>
      <c r="D11" s="114"/>
      <c r="E11" s="115"/>
      <c r="F11" s="116"/>
      <c r="G11" s="116"/>
      <c r="H11" s="116"/>
      <c r="I11" s="116"/>
      <c r="J11" s="117"/>
      <c r="K11" s="118"/>
      <c r="L11" s="144"/>
      <c r="M11" s="120"/>
      <c r="N11" s="113"/>
      <c r="O11" s="122"/>
      <c r="P11" s="123"/>
      <c r="Q11" s="124"/>
      <c r="R11" s="124"/>
      <c r="S11" s="124"/>
      <c r="T11" s="124"/>
      <c r="U11" s="125"/>
      <c r="V11" s="126" t="str">
        <f>IF(COUNTIF(Q11:T11,"")=4,"",P11*U11)</f>
        <v/>
      </c>
      <c r="W11" s="127"/>
      <c r="X11" s="127"/>
      <c r="Y11" s="128" t="str">
        <f>IF(V11&lt;&gt;"",V11-K11,"")</f>
        <v/>
      </c>
      <c r="Z11" s="129" t="str">
        <f t="shared" si="2"/>
        <v/>
      </c>
      <c r="AA11" s="129" t="str">
        <f t="shared" si="3"/>
        <v/>
      </c>
    </row>
    <row r="12" spans="1:27" ht="40" customHeight="1" x14ac:dyDescent="0.35">
      <c r="A12" s="94">
        <v>8</v>
      </c>
      <c r="B12" s="95" t="s">
        <v>138</v>
      </c>
      <c r="C12" s="223"/>
      <c r="D12" s="130"/>
      <c r="E12" s="97">
        <v>1</v>
      </c>
      <c r="F12" s="98" t="s">
        <v>55</v>
      </c>
      <c r="G12" s="98" t="s">
        <v>55</v>
      </c>
      <c r="H12" s="98">
        <v>0</v>
      </c>
      <c r="I12" s="98" t="s">
        <v>55</v>
      </c>
      <c r="J12" s="99">
        <v>0.5</v>
      </c>
      <c r="K12" s="100">
        <v>0.5</v>
      </c>
      <c r="L12" s="131" t="s">
        <v>417</v>
      </c>
      <c r="M12" s="102" t="s">
        <v>428</v>
      </c>
      <c r="N12" s="103" t="s">
        <v>70</v>
      </c>
      <c r="O12" s="104"/>
      <c r="P12" s="105">
        <v>0</v>
      </c>
      <c r="Q12" s="133" t="str">
        <f t="shared" ref="Q12:Q17" si="4">IF(REL_Corpcredits="no","n.a.",0)</f>
        <v>n.a.</v>
      </c>
      <c r="R12" s="133" t="str">
        <f t="shared" ref="R12:R17" si="5">IF(REL_Projectfin="no","n.a.",0)</f>
        <v>n.a.</v>
      </c>
      <c r="S12" s="133">
        <f t="shared" ref="S12:S17" si="6">IF(REL_Proprietaryassets="no","n.a.",0)</f>
        <v>0</v>
      </c>
      <c r="T12" s="133" t="str">
        <f t="shared" ref="T12:T17" si="7">IF(REL_Assetmanagement="no","n.a.",0)</f>
        <v>n.a.</v>
      </c>
      <c r="U12" s="106">
        <f t="shared" ref="U12:U17" si="8">IF(AND(P12=0,SUM(Q12:T12)&gt;0),"ERROR",IF(P12="n.a.","n.a.",IF(P12=0,0,IF(COUNTIF(Q12:T12,"n.a.")=4,"n.a.",IF(COUNTIF(Q12:T12,1)=4,1,0.5+(((COUNTIF(Q12:T12,"1"))/(4-COUNTIF(Q12:T12,"n.a.")))*0.5))))))</f>
        <v>0</v>
      </c>
      <c r="V12" s="107">
        <f t="shared" ref="V12:V17" si="9">IF(U12="n.a.",P12,P12*U12)</f>
        <v>0</v>
      </c>
      <c r="W12" s="65" t="s">
        <v>488</v>
      </c>
      <c r="X12" s="65" t="s">
        <v>559</v>
      </c>
      <c r="Y12" s="108">
        <f>IF(V12&lt;&gt;"",V12-K12,"")</f>
        <v>-0.5</v>
      </c>
      <c r="Z12" s="109">
        <f t="shared" si="2"/>
        <v>0</v>
      </c>
      <c r="AA12" s="109">
        <f t="shared" si="3"/>
        <v>1</v>
      </c>
    </row>
    <row r="13" spans="1:27" ht="40" customHeight="1" x14ac:dyDescent="0.35">
      <c r="A13" s="94">
        <v>9</v>
      </c>
      <c r="B13" s="95" t="s">
        <v>139</v>
      </c>
      <c r="C13" s="223"/>
      <c r="D13" s="165">
        <v>0</v>
      </c>
      <c r="E13" s="97">
        <v>0</v>
      </c>
      <c r="F13" s="98" t="s">
        <v>55</v>
      </c>
      <c r="G13" s="98" t="s">
        <v>55</v>
      </c>
      <c r="H13" s="98">
        <v>0</v>
      </c>
      <c r="I13" s="98" t="s">
        <v>55</v>
      </c>
      <c r="J13" s="99">
        <v>0</v>
      </c>
      <c r="K13" s="100">
        <v>0</v>
      </c>
      <c r="L13" s="131"/>
      <c r="M13" s="102" t="s">
        <v>419</v>
      </c>
      <c r="N13" s="103" t="s">
        <v>70</v>
      </c>
      <c r="O13" s="167">
        <f>IF(OECD_GuidelinesforMNEs="yes",1,IF(UN_GlobalCompact="yes",1,0))</f>
        <v>1</v>
      </c>
      <c r="P13" s="105">
        <f t="shared" ref="P13:P17" si="10">IF(O13="",0,O13)</f>
        <v>1</v>
      </c>
      <c r="Q13" s="133" t="str">
        <f t="shared" si="4"/>
        <v>n.a.</v>
      </c>
      <c r="R13" s="133" t="str">
        <f t="shared" si="5"/>
        <v>n.a.</v>
      </c>
      <c r="S13" s="133">
        <v>1</v>
      </c>
      <c r="T13" s="133" t="str">
        <f t="shared" si="7"/>
        <v>n.a.</v>
      </c>
      <c r="U13" s="106">
        <f t="shared" si="8"/>
        <v>1</v>
      </c>
      <c r="V13" s="107">
        <f t="shared" si="9"/>
        <v>1</v>
      </c>
      <c r="W13" s="65" t="s">
        <v>488</v>
      </c>
      <c r="X13" s="67" t="s">
        <v>494</v>
      </c>
      <c r="Y13" s="108">
        <f>IF(V13&lt;&gt;"",V13-K13,"")</f>
        <v>1</v>
      </c>
      <c r="Z13" s="109">
        <f t="shared" si="2"/>
        <v>1</v>
      </c>
      <c r="AA13" s="109">
        <f t="shared" si="3"/>
        <v>0</v>
      </c>
    </row>
    <row r="14" spans="1:27" ht="40" customHeight="1" x14ac:dyDescent="0.35">
      <c r="A14" s="94">
        <v>10</v>
      </c>
      <c r="B14" s="95" t="s">
        <v>140</v>
      </c>
      <c r="C14" s="223"/>
      <c r="D14" s="165">
        <v>0</v>
      </c>
      <c r="E14" s="97">
        <v>0</v>
      </c>
      <c r="F14" s="98" t="s">
        <v>55</v>
      </c>
      <c r="G14" s="98" t="s">
        <v>55</v>
      </c>
      <c r="H14" s="98">
        <v>0</v>
      </c>
      <c r="I14" s="98" t="s">
        <v>55</v>
      </c>
      <c r="J14" s="99">
        <v>0</v>
      </c>
      <c r="K14" s="100">
        <v>0</v>
      </c>
      <c r="L14" s="131"/>
      <c r="M14" s="102" t="s">
        <v>419</v>
      </c>
      <c r="N14" s="103" t="s">
        <v>70</v>
      </c>
      <c r="O14" s="167">
        <f t="shared" ref="O14:O16" si="11">IF(OECD_GuidelinesforMNEs="yes",1,0)</f>
        <v>0</v>
      </c>
      <c r="P14" s="105">
        <f t="shared" si="10"/>
        <v>0</v>
      </c>
      <c r="Q14" s="133" t="str">
        <f t="shared" si="4"/>
        <v>n.a.</v>
      </c>
      <c r="R14" s="133" t="str">
        <f t="shared" si="5"/>
        <v>n.a.</v>
      </c>
      <c r="S14" s="133">
        <f t="shared" si="6"/>
        <v>0</v>
      </c>
      <c r="T14" s="133" t="str">
        <f t="shared" si="7"/>
        <v>n.a.</v>
      </c>
      <c r="U14" s="106">
        <f t="shared" si="8"/>
        <v>0</v>
      </c>
      <c r="V14" s="107">
        <f t="shared" si="9"/>
        <v>0</v>
      </c>
      <c r="X14" s="65" t="s">
        <v>502</v>
      </c>
      <c r="Y14" s="108">
        <f>IF(V14&lt;&gt;"",V14-K14,"")</f>
        <v>0</v>
      </c>
      <c r="Z14" s="109">
        <f t="shared" si="2"/>
        <v>0</v>
      </c>
      <c r="AA14" s="109">
        <f t="shared" si="3"/>
        <v>0</v>
      </c>
    </row>
    <row r="15" spans="1:27" ht="40" customHeight="1" x14ac:dyDescent="0.35">
      <c r="A15" s="94">
        <v>11</v>
      </c>
      <c r="B15" s="95" t="s">
        <v>141</v>
      </c>
      <c r="C15" s="223"/>
      <c r="D15" s="165">
        <v>0</v>
      </c>
      <c r="E15" s="97">
        <v>0</v>
      </c>
      <c r="F15" s="98" t="s">
        <v>55</v>
      </c>
      <c r="G15" s="98" t="s">
        <v>55</v>
      </c>
      <c r="H15" s="98">
        <v>0</v>
      </c>
      <c r="I15" s="98" t="s">
        <v>55</v>
      </c>
      <c r="J15" s="99">
        <v>0</v>
      </c>
      <c r="K15" s="100">
        <v>0</v>
      </c>
      <c r="L15" s="131"/>
      <c r="M15" s="102" t="s">
        <v>419</v>
      </c>
      <c r="N15" s="103" t="s">
        <v>70</v>
      </c>
      <c r="O15" s="167">
        <f t="shared" si="11"/>
        <v>0</v>
      </c>
      <c r="P15" s="105">
        <f t="shared" si="10"/>
        <v>0</v>
      </c>
      <c r="Q15" s="133" t="str">
        <f t="shared" si="4"/>
        <v>n.a.</v>
      </c>
      <c r="R15" s="133" t="str">
        <f t="shared" si="5"/>
        <v>n.a.</v>
      </c>
      <c r="S15" s="133">
        <f t="shared" si="6"/>
        <v>0</v>
      </c>
      <c r="T15" s="133" t="str">
        <f t="shared" si="7"/>
        <v>n.a.</v>
      </c>
      <c r="U15" s="106">
        <f t="shared" si="8"/>
        <v>0</v>
      </c>
      <c r="V15" s="107">
        <f t="shared" si="9"/>
        <v>0</v>
      </c>
      <c r="X15" s="65" t="s">
        <v>502</v>
      </c>
      <c r="Y15" s="108">
        <f>IF(V15&lt;&gt;"",V15-K15,"")</f>
        <v>0</v>
      </c>
      <c r="Z15" s="109">
        <f t="shared" si="2"/>
        <v>0</v>
      </c>
      <c r="AA15" s="109">
        <f t="shared" si="3"/>
        <v>0</v>
      </c>
    </row>
    <row r="16" spans="1:27" ht="40" customHeight="1" x14ac:dyDescent="0.35">
      <c r="A16" s="94">
        <v>12</v>
      </c>
      <c r="B16" s="95" t="s">
        <v>142</v>
      </c>
      <c r="C16" s="223"/>
      <c r="D16" s="165">
        <v>0</v>
      </c>
      <c r="E16" s="97">
        <v>0</v>
      </c>
      <c r="F16" s="98" t="s">
        <v>55</v>
      </c>
      <c r="G16" s="98" t="s">
        <v>55</v>
      </c>
      <c r="H16" s="98">
        <v>0</v>
      </c>
      <c r="I16" s="98" t="s">
        <v>55</v>
      </c>
      <c r="J16" s="99">
        <v>0</v>
      </c>
      <c r="K16" s="100">
        <v>0</v>
      </c>
      <c r="L16" s="131"/>
      <c r="M16" s="102" t="s">
        <v>419</v>
      </c>
      <c r="N16" s="103" t="s">
        <v>70</v>
      </c>
      <c r="O16" s="167">
        <f t="shared" si="11"/>
        <v>0</v>
      </c>
      <c r="P16" s="105">
        <f t="shared" si="10"/>
        <v>0</v>
      </c>
      <c r="Q16" s="133" t="str">
        <f t="shared" si="4"/>
        <v>n.a.</v>
      </c>
      <c r="R16" s="133" t="str">
        <f t="shared" si="5"/>
        <v>n.a.</v>
      </c>
      <c r="S16" s="133">
        <f t="shared" si="6"/>
        <v>0</v>
      </c>
      <c r="T16" s="133" t="str">
        <f t="shared" si="7"/>
        <v>n.a.</v>
      </c>
      <c r="U16" s="106">
        <f t="shared" si="8"/>
        <v>0</v>
      </c>
      <c r="V16" s="107">
        <f t="shared" si="9"/>
        <v>0</v>
      </c>
      <c r="X16" s="65" t="s">
        <v>502</v>
      </c>
      <c r="Y16" s="108">
        <f>IF(V16&lt;&gt;"",V16-K16,"")</f>
        <v>0</v>
      </c>
      <c r="Z16" s="109">
        <f t="shared" si="2"/>
        <v>0</v>
      </c>
      <c r="AA16" s="109">
        <f t="shared" si="3"/>
        <v>0</v>
      </c>
    </row>
    <row r="17" spans="1:27" ht="40" customHeight="1" x14ac:dyDescent="0.35">
      <c r="A17" s="94">
        <v>13</v>
      </c>
      <c r="B17" s="95" t="s">
        <v>143</v>
      </c>
      <c r="C17" s="223"/>
      <c r="D17" s="130"/>
      <c r="E17" s="97">
        <v>0</v>
      </c>
      <c r="F17" s="98" t="s">
        <v>55</v>
      </c>
      <c r="G17" s="98" t="s">
        <v>55</v>
      </c>
      <c r="H17" s="98">
        <v>0</v>
      </c>
      <c r="I17" s="98" t="s">
        <v>55</v>
      </c>
      <c r="J17" s="99">
        <v>0</v>
      </c>
      <c r="K17" s="100">
        <v>0</v>
      </c>
      <c r="L17" s="131"/>
      <c r="M17" s="102" t="s">
        <v>419</v>
      </c>
      <c r="N17" s="103" t="s">
        <v>70</v>
      </c>
      <c r="O17" s="104"/>
      <c r="P17" s="105">
        <f t="shared" si="10"/>
        <v>0</v>
      </c>
      <c r="Q17" s="133" t="str">
        <f t="shared" si="4"/>
        <v>n.a.</v>
      </c>
      <c r="R17" s="133" t="str">
        <f t="shared" si="5"/>
        <v>n.a.</v>
      </c>
      <c r="S17" s="133">
        <f t="shared" si="6"/>
        <v>0</v>
      </c>
      <c r="T17" s="133" t="str">
        <f t="shared" si="7"/>
        <v>n.a.</v>
      </c>
      <c r="U17" s="106">
        <f t="shared" si="8"/>
        <v>0</v>
      </c>
      <c r="V17" s="107">
        <f t="shared" si="9"/>
        <v>0</v>
      </c>
      <c r="X17" s="65" t="s">
        <v>502</v>
      </c>
      <c r="Y17" s="108">
        <f>IF(V17&lt;&gt;"",V17-K17,"")</f>
        <v>0</v>
      </c>
      <c r="Z17" s="109">
        <f t="shared" si="2"/>
        <v>0</v>
      </c>
      <c r="AA17" s="109">
        <f t="shared" si="3"/>
        <v>0</v>
      </c>
    </row>
    <row r="18" spans="1:27" s="174" customFormat="1" ht="40" customHeight="1" x14ac:dyDescent="0.35">
      <c r="A18" s="175" t="s">
        <v>8</v>
      </c>
      <c r="B18" s="176"/>
      <c r="C18" s="176"/>
      <c r="D18" s="177"/>
      <c r="E18" s="179">
        <f>AVERAGE(E4:E17)*10</f>
        <v>5.8333333333333339</v>
      </c>
      <c r="F18" s="179"/>
      <c r="G18" s="179"/>
      <c r="H18" s="179"/>
      <c r="I18" s="179"/>
      <c r="J18" s="180">
        <f>IFERROR(K18/E18,"")</f>
        <v>0.92857142857142838</v>
      </c>
      <c r="K18" s="181">
        <f>AVERAGE(K4:K17)*10</f>
        <v>5.4166666666666661</v>
      </c>
      <c r="L18" s="182"/>
      <c r="M18" s="183"/>
      <c r="N18" s="184"/>
      <c r="O18" s="185"/>
      <c r="P18" s="186">
        <f>AVERAGE(P4:P17)*10</f>
        <v>6.1538461538461542</v>
      </c>
      <c r="Q18" s="187"/>
      <c r="R18" s="187"/>
      <c r="S18" s="187"/>
      <c r="T18" s="187"/>
      <c r="U18" s="188">
        <f>IFERROR(V18/P18,"")</f>
        <v>1</v>
      </c>
      <c r="V18" s="189">
        <f>AVERAGE(V4:V17)*10</f>
        <v>6.1538461538461542</v>
      </c>
      <c r="W18" s="190"/>
      <c r="X18" s="190"/>
      <c r="Y18" s="191">
        <f>V18-K18</f>
        <v>0.73717948717948811</v>
      </c>
      <c r="Z18" s="192">
        <f>SUM(Z4:Z17)</f>
        <v>2</v>
      </c>
      <c r="AA18" s="192">
        <f>SUM(AA4:AA17)</f>
        <v>1</v>
      </c>
    </row>
    <row r="19" spans="1:27" x14ac:dyDescent="0.35">
      <c r="A19" s="193" t="s">
        <v>123</v>
      </c>
      <c r="B19" s="194"/>
      <c r="C19" s="194"/>
      <c r="D19" s="195"/>
      <c r="E19" s="197">
        <f>E18/10</f>
        <v>0.58333333333333337</v>
      </c>
      <c r="F19" s="197"/>
      <c r="G19" s="197"/>
      <c r="H19" s="197"/>
      <c r="I19" s="197"/>
      <c r="J19" s="197"/>
      <c r="K19" s="198">
        <f>K18/10</f>
        <v>0.54166666666666663</v>
      </c>
      <c r="L19" s="199"/>
      <c r="M19" s="199"/>
      <c r="N19" s="200"/>
      <c r="O19" s="201"/>
      <c r="P19" s="202">
        <f>P18/10</f>
        <v>0.61538461538461542</v>
      </c>
      <c r="Q19" s="203"/>
      <c r="R19" s="203"/>
      <c r="S19" s="203"/>
      <c r="T19" s="203"/>
      <c r="U19" s="204"/>
      <c r="V19" s="205">
        <f>V18/10</f>
        <v>0.61538461538461542</v>
      </c>
      <c r="W19" s="206"/>
      <c r="X19" s="206"/>
      <c r="Y19" s="207"/>
      <c r="Z19" s="208"/>
      <c r="AA19" s="208"/>
    </row>
    <row r="21" spans="1:27" x14ac:dyDescent="0.35">
      <c r="N21" s="210" t="s">
        <v>124</v>
      </c>
    </row>
    <row r="22" spans="1:27" x14ac:dyDescent="0.35">
      <c r="N22" s="209" t="s">
        <v>87</v>
      </c>
      <c r="O22" s="65" t="s">
        <v>125</v>
      </c>
    </row>
    <row r="23" spans="1:27" x14ac:dyDescent="0.35">
      <c r="N23" s="209" t="s">
        <v>70</v>
      </c>
      <c r="O23" s="65" t="s">
        <v>126</v>
      </c>
    </row>
    <row r="24" spans="1:27" x14ac:dyDescent="0.35">
      <c r="N24" s="209" t="s">
        <v>75</v>
      </c>
      <c r="O24" s="65" t="s">
        <v>127</v>
      </c>
    </row>
    <row r="25" spans="1:27" x14ac:dyDescent="0.35">
      <c r="N25" s="209" t="s">
        <v>108</v>
      </c>
      <c r="O25" s="65" t="s">
        <v>128</v>
      </c>
    </row>
    <row r="26" spans="1:27" x14ac:dyDescent="0.35">
      <c r="N26" s="209" t="s">
        <v>72</v>
      </c>
      <c r="O26" s="65" t="s">
        <v>129</v>
      </c>
    </row>
  </sheetData>
  <dataValidations count="1">
    <dataValidation type="list" allowBlank="1" showErrorMessage="1" error="Please enter 0, 1 or n.a.!" prompt="Please enter 0, 1 or n.a.!" sqref="Q4:T10" xr:uid="{00BE0057-0029-4CFB-A80E-00D200E40058}"/>
  </dataValidations>
  <hyperlinks>
    <hyperlink ref="W4" r:id="rId1" display="Unser Beitrag zur Nachhaltigkeit" xr:uid="{3D0AE177-A3CD-472C-A59F-01AC947D2C58}"/>
    <hyperlink ref="W6" r:id="rId2" xr:uid="{DFC1616F-5B30-4BB8-BD8A-467F1315A018}"/>
    <hyperlink ref="W8" r:id="rId3" xr:uid="{5D1E36FE-3B80-4EEB-939C-39FAF9FAC0F5}"/>
    <hyperlink ref="W7" r:id="rId4" xr:uid="{A37C50EC-E7C4-4B4F-9E84-5EB27D012301}"/>
  </hyperlinks>
  <pageMargins left="0.70078740157480324" right="0.70078740157480324" top="0.75196850393700787" bottom="0.75196850393700787" header="0.3" footer="0.3"/>
  <pageSetup paperSize="9" firstPageNumber="429496729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FCB3B"/>
  </sheetPr>
  <dimension ref="A1:AA34"/>
  <sheetViews>
    <sheetView zoomScale="85" workbookViewId="0">
      <pane xSplit="2" ySplit="2" topLeftCell="T21" activePane="bottomRight" state="frozen"/>
      <selection activeCell="B2" sqref="B2"/>
      <selection pane="topRight"/>
      <selection pane="bottomLeft"/>
      <selection pane="bottomRight" activeCell="AC21" sqref="AC21"/>
    </sheetView>
  </sheetViews>
  <sheetFormatPr defaultColWidth="9.1796875" defaultRowHeight="13" x14ac:dyDescent="0.35"/>
  <cols>
    <col min="1" max="1" width="4.6328125" style="66" customWidth="1"/>
    <col min="2" max="2" width="62.1796875" style="67" customWidth="1"/>
    <col min="3" max="3" width="7.453125" style="67"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144</v>
      </c>
      <c r="B2" s="69"/>
      <c r="C2" s="70" t="s">
        <v>0</v>
      </c>
      <c r="D2" s="71"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68</v>
      </c>
      <c r="B3" s="84"/>
      <c r="C3" s="84"/>
      <c r="D3" s="85"/>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145</v>
      </c>
      <c r="C4" s="95"/>
      <c r="D4" s="130"/>
      <c r="E4" s="97">
        <v>1</v>
      </c>
      <c r="F4" s="98" t="s">
        <v>55</v>
      </c>
      <c r="G4" s="98" t="s">
        <v>55</v>
      </c>
      <c r="H4" s="98" t="s">
        <v>55</v>
      </c>
      <c r="I4" s="98" t="s">
        <v>55</v>
      </c>
      <c r="J4" s="99" t="s">
        <v>55</v>
      </c>
      <c r="K4" s="100">
        <v>1</v>
      </c>
      <c r="L4" s="101"/>
      <c r="M4" s="102" t="s">
        <v>429</v>
      </c>
      <c r="N4" s="103" t="s">
        <v>70</v>
      </c>
      <c r="O4" s="167"/>
      <c r="P4" s="105">
        <v>1</v>
      </c>
      <c r="Q4" s="141" t="s">
        <v>55</v>
      </c>
      <c r="R4" s="141" t="s">
        <v>55</v>
      </c>
      <c r="S4" s="141" t="s">
        <v>55</v>
      </c>
      <c r="T4" s="141" t="s">
        <v>55</v>
      </c>
      <c r="U4" s="106" t="str">
        <f t="shared" ref="U4:U11" si="0">IF(AND(P4=0,SUM(Q4:T4)&gt;0),"ERROR",IF(P4="n.a.","n.a.",IF(P4=0,0,IF(COUNTIF(Q4:T4,"n.a.")=4,"n.a.",IF(COUNTIF(Q4:T4,1)=4,1,0.5+(((COUNTIF(Q4:T4,"1"))/(4-COUNTIF(Q4:T4,"n.a.")))*0.5))))))</f>
        <v>n.a.</v>
      </c>
      <c r="V4" s="107">
        <f t="shared" ref="V4:V11" si="1">IF(U4="n.a.",P4,P4*U4)</f>
        <v>1</v>
      </c>
      <c r="W4" s="65" t="s">
        <v>488</v>
      </c>
      <c r="X4" s="67" t="s">
        <v>530</v>
      </c>
      <c r="Y4" s="108">
        <f>IF(V4&lt;&gt;"",V4-K4,"")</f>
        <v>0</v>
      </c>
      <c r="Z4" s="109">
        <f t="shared" ref="Z4:Z10" si="2">IF(Y4&lt;&gt;"",IF(Y4&gt;0,1,0),"")</f>
        <v>0</v>
      </c>
      <c r="AA4" s="109">
        <f t="shared" ref="AA4:AA10" si="3">IF(Y4&lt;&gt;"",IF(Y4&lt;0,1,0),"")</f>
        <v>0</v>
      </c>
    </row>
    <row r="5" spans="1:27" ht="40" customHeight="1" x14ac:dyDescent="0.35">
      <c r="A5" s="94">
        <v>2</v>
      </c>
      <c r="B5" s="95" t="s">
        <v>146</v>
      </c>
      <c r="C5" s="95"/>
      <c r="D5" s="130"/>
      <c r="E5" s="97">
        <v>1</v>
      </c>
      <c r="F5" s="98" t="s">
        <v>55</v>
      </c>
      <c r="G5" s="98" t="s">
        <v>55</v>
      </c>
      <c r="H5" s="98" t="s">
        <v>55</v>
      </c>
      <c r="I5" s="98" t="s">
        <v>55</v>
      </c>
      <c r="J5" s="99" t="s">
        <v>55</v>
      </c>
      <c r="K5" s="100">
        <v>1</v>
      </c>
      <c r="L5" s="101"/>
      <c r="M5" s="101" t="s">
        <v>430</v>
      </c>
      <c r="N5" s="103" t="s">
        <v>70</v>
      </c>
      <c r="O5" s="167"/>
      <c r="P5" s="105">
        <v>1</v>
      </c>
      <c r="Q5" s="141" t="s">
        <v>55</v>
      </c>
      <c r="R5" s="141" t="s">
        <v>55</v>
      </c>
      <c r="S5" s="141" t="s">
        <v>55</v>
      </c>
      <c r="T5" s="141" t="s">
        <v>55</v>
      </c>
      <c r="U5" s="106" t="str">
        <f t="shared" si="0"/>
        <v>n.a.</v>
      </c>
      <c r="V5" s="107">
        <f t="shared" si="1"/>
        <v>1</v>
      </c>
      <c r="W5" s="65" t="s">
        <v>488</v>
      </c>
      <c r="X5" s="67" t="s">
        <v>531</v>
      </c>
      <c r="Y5" s="108">
        <f>IF(V5&lt;&gt;"",V5-K5,"")</f>
        <v>0</v>
      </c>
      <c r="Z5" s="109">
        <f t="shared" si="2"/>
        <v>0</v>
      </c>
      <c r="AA5" s="109">
        <f t="shared" si="3"/>
        <v>0</v>
      </c>
    </row>
    <row r="6" spans="1:27" ht="40" customHeight="1" x14ac:dyDescent="0.35">
      <c r="A6" s="94">
        <v>3</v>
      </c>
      <c r="B6" s="95" t="s">
        <v>147</v>
      </c>
      <c r="C6" s="95"/>
      <c r="D6" s="130"/>
      <c r="E6" s="97"/>
      <c r="F6" s="98"/>
      <c r="G6" s="98"/>
      <c r="H6" s="98"/>
      <c r="I6" s="98"/>
      <c r="J6" s="99"/>
      <c r="K6" s="100"/>
      <c r="L6" s="101"/>
      <c r="M6" s="102"/>
      <c r="N6" s="224" t="s">
        <v>87</v>
      </c>
      <c r="O6" s="167"/>
      <c r="P6" s="105">
        <f t="shared" ref="P6:P11" si="4">IF(O6="",0,O6)</f>
        <v>0</v>
      </c>
      <c r="Q6" s="141" t="s">
        <v>55</v>
      </c>
      <c r="R6" s="141" t="s">
        <v>55</v>
      </c>
      <c r="S6" s="141" t="s">
        <v>55</v>
      </c>
      <c r="T6" s="141" t="s">
        <v>55</v>
      </c>
      <c r="U6" s="106">
        <f t="shared" si="0"/>
        <v>0</v>
      </c>
      <c r="V6" s="107">
        <f t="shared" si="1"/>
        <v>0</v>
      </c>
      <c r="X6" s="65" t="s">
        <v>502</v>
      </c>
      <c r="Y6" s="108"/>
      <c r="Z6" s="109"/>
      <c r="AA6" s="109"/>
    </row>
    <row r="7" spans="1:27" ht="40" customHeight="1" x14ac:dyDescent="0.35">
      <c r="A7" s="94">
        <v>4</v>
      </c>
      <c r="B7" s="95" t="s">
        <v>148</v>
      </c>
      <c r="C7" s="95"/>
      <c r="D7" s="130"/>
      <c r="E7" s="97">
        <v>1</v>
      </c>
      <c r="F7" s="98" t="s">
        <v>55</v>
      </c>
      <c r="G7" s="98" t="s">
        <v>55</v>
      </c>
      <c r="H7" s="98" t="s">
        <v>55</v>
      </c>
      <c r="I7" s="98" t="s">
        <v>55</v>
      </c>
      <c r="J7" s="99" t="s">
        <v>55</v>
      </c>
      <c r="K7" s="100">
        <v>1</v>
      </c>
      <c r="L7" s="131" t="s">
        <v>417</v>
      </c>
      <c r="M7" s="102" t="s">
        <v>431</v>
      </c>
      <c r="N7" s="225" t="s">
        <v>149</v>
      </c>
      <c r="O7" s="167"/>
      <c r="P7" s="105">
        <v>1</v>
      </c>
      <c r="Q7" s="141" t="s">
        <v>55</v>
      </c>
      <c r="R7" s="141" t="s">
        <v>55</v>
      </c>
      <c r="S7" s="141" t="s">
        <v>55</v>
      </c>
      <c r="T7" s="141" t="s">
        <v>55</v>
      </c>
      <c r="U7" s="106" t="str">
        <f t="shared" si="0"/>
        <v>n.a.</v>
      </c>
      <c r="V7" s="107">
        <f t="shared" si="1"/>
        <v>1</v>
      </c>
      <c r="W7" s="65" t="s">
        <v>488</v>
      </c>
      <c r="X7" s="67" t="s">
        <v>532</v>
      </c>
      <c r="Y7" s="108">
        <f>IF(V7&lt;&gt;"",V7-K7,"")</f>
        <v>0</v>
      </c>
      <c r="Z7" s="109">
        <f t="shared" si="2"/>
        <v>0</v>
      </c>
      <c r="AA7" s="109">
        <f t="shared" si="3"/>
        <v>0</v>
      </c>
    </row>
    <row r="8" spans="1:27" ht="40" customHeight="1" x14ac:dyDescent="0.35">
      <c r="A8" s="94">
        <v>5</v>
      </c>
      <c r="B8" s="95" t="s">
        <v>150</v>
      </c>
      <c r="C8" s="95"/>
      <c r="D8" s="130"/>
      <c r="E8" s="97">
        <v>0</v>
      </c>
      <c r="F8" s="98" t="s">
        <v>55</v>
      </c>
      <c r="G8" s="98" t="s">
        <v>55</v>
      </c>
      <c r="H8" s="98" t="s">
        <v>55</v>
      </c>
      <c r="I8" s="98" t="s">
        <v>55</v>
      </c>
      <c r="J8" s="99">
        <v>0</v>
      </c>
      <c r="K8" s="100">
        <v>0</v>
      </c>
      <c r="L8" s="131" t="s">
        <v>417</v>
      </c>
      <c r="M8" s="101" t="s">
        <v>432</v>
      </c>
      <c r="N8" s="103" t="s">
        <v>70</v>
      </c>
      <c r="O8" s="167"/>
      <c r="P8" s="105">
        <f t="shared" si="4"/>
        <v>0</v>
      </c>
      <c r="Q8" s="141" t="s">
        <v>55</v>
      </c>
      <c r="R8" s="141" t="s">
        <v>55</v>
      </c>
      <c r="S8" s="141" t="s">
        <v>55</v>
      </c>
      <c r="T8" s="141" t="s">
        <v>55</v>
      </c>
      <c r="U8" s="106">
        <f t="shared" si="0"/>
        <v>0</v>
      </c>
      <c r="V8" s="107">
        <f t="shared" si="1"/>
        <v>0</v>
      </c>
      <c r="X8" s="65" t="s">
        <v>502</v>
      </c>
      <c r="Y8" s="108">
        <f>IF(V8&lt;&gt;"",V8-K8,"")</f>
        <v>0</v>
      </c>
      <c r="Z8" s="109">
        <f t="shared" si="2"/>
        <v>0</v>
      </c>
      <c r="AA8" s="109">
        <f t="shared" si="3"/>
        <v>0</v>
      </c>
    </row>
    <row r="9" spans="1:27" ht="40" customHeight="1" x14ac:dyDescent="0.35">
      <c r="A9" s="94">
        <v>6</v>
      </c>
      <c r="B9" s="95" t="s">
        <v>151</v>
      </c>
      <c r="C9" s="95"/>
      <c r="D9" s="130"/>
      <c r="E9" s="97">
        <v>0</v>
      </c>
      <c r="F9" s="98" t="s">
        <v>55</v>
      </c>
      <c r="G9" s="98" t="s">
        <v>55</v>
      </c>
      <c r="H9" s="98" t="s">
        <v>55</v>
      </c>
      <c r="I9" s="98" t="s">
        <v>55</v>
      </c>
      <c r="J9" s="99">
        <v>0</v>
      </c>
      <c r="K9" s="100">
        <v>0</v>
      </c>
      <c r="L9" s="131" t="s">
        <v>433</v>
      </c>
      <c r="M9" s="101" t="s">
        <v>434</v>
      </c>
      <c r="N9" s="103" t="s">
        <v>70</v>
      </c>
      <c r="O9" s="167"/>
      <c r="P9" s="105">
        <v>0.5</v>
      </c>
      <c r="Q9" s="141" t="s">
        <v>55</v>
      </c>
      <c r="R9" s="141" t="s">
        <v>55</v>
      </c>
      <c r="S9" s="141" t="s">
        <v>55</v>
      </c>
      <c r="T9" s="141" t="s">
        <v>55</v>
      </c>
      <c r="U9" s="106" t="str">
        <f t="shared" si="0"/>
        <v>n.a.</v>
      </c>
      <c r="V9" s="107">
        <f t="shared" si="1"/>
        <v>0.5</v>
      </c>
      <c r="W9" s="65" t="s">
        <v>488</v>
      </c>
      <c r="X9" s="67" t="s">
        <v>533</v>
      </c>
      <c r="Y9" s="108">
        <f>IF(V9&lt;&gt;"",V9-K9,"")</f>
        <v>0.5</v>
      </c>
      <c r="Z9" s="109">
        <f t="shared" si="2"/>
        <v>1</v>
      </c>
      <c r="AA9" s="109">
        <f t="shared" si="3"/>
        <v>0</v>
      </c>
    </row>
    <row r="10" spans="1:27" ht="40" customHeight="1" x14ac:dyDescent="0.35">
      <c r="A10" s="94">
        <v>7</v>
      </c>
      <c r="B10" s="95" t="s">
        <v>152</v>
      </c>
      <c r="C10" s="95"/>
      <c r="D10" s="130"/>
      <c r="E10" s="97">
        <v>0</v>
      </c>
      <c r="F10" s="98" t="s">
        <v>55</v>
      </c>
      <c r="G10" s="98" t="s">
        <v>55</v>
      </c>
      <c r="H10" s="98" t="s">
        <v>55</v>
      </c>
      <c r="I10" s="98" t="s">
        <v>55</v>
      </c>
      <c r="J10" s="99">
        <v>0</v>
      </c>
      <c r="K10" s="100">
        <v>0</v>
      </c>
      <c r="L10" s="131"/>
      <c r="M10" s="102" t="s">
        <v>435</v>
      </c>
      <c r="N10" s="103" t="s">
        <v>70</v>
      </c>
      <c r="O10" s="167"/>
      <c r="P10" s="105">
        <f>IF(O10="",0,O10)</f>
        <v>0</v>
      </c>
      <c r="Q10" s="141" t="s">
        <v>55</v>
      </c>
      <c r="R10" s="141" t="s">
        <v>55</v>
      </c>
      <c r="S10" s="141" t="s">
        <v>55</v>
      </c>
      <c r="T10" s="141" t="s">
        <v>55</v>
      </c>
      <c r="U10" s="106">
        <f>IF(AND(P10=0,SUM(Q10:T10)&gt;0),"ERROR",IF(P10="n.a.","n.a.",IF(P10=0,0,IF(COUNTIF(Q10:T10,"n.a.")=4,"n.a.",IF(COUNTIF(Q10:T10,1)=4,1,0.5+(((COUNTIF(Q10:T10,"1"))/(4-COUNTIF(Q10:T10,"n.a.")))*0.5))))))</f>
        <v>0</v>
      </c>
      <c r="V10" s="107">
        <f>IF(U10="n.a.",P10,P10*U10)</f>
        <v>0</v>
      </c>
      <c r="W10" s="65" t="s">
        <v>488</v>
      </c>
      <c r="X10" s="67" t="s">
        <v>534</v>
      </c>
      <c r="Y10" s="108">
        <f>IF(V10&lt;&gt;"",V10-K10,"")</f>
        <v>0</v>
      </c>
      <c r="Z10" s="109">
        <f t="shared" si="2"/>
        <v>0</v>
      </c>
      <c r="AA10" s="109">
        <f t="shared" si="3"/>
        <v>0</v>
      </c>
    </row>
    <row r="11" spans="1:27" ht="40" customHeight="1" x14ac:dyDescent="0.35">
      <c r="A11" s="94">
        <v>8</v>
      </c>
      <c r="B11" s="95" t="s">
        <v>153</v>
      </c>
      <c r="C11" s="95"/>
      <c r="D11" s="130"/>
      <c r="E11" s="97">
        <v>0</v>
      </c>
      <c r="F11" s="98" t="s">
        <v>55</v>
      </c>
      <c r="G11" s="98" t="s">
        <v>55</v>
      </c>
      <c r="H11" s="98" t="s">
        <v>55</v>
      </c>
      <c r="I11" s="98" t="s">
        <v>55</v>
      </c>
      <c r="J11" s="99">
        <v>0</v>
      </c>
      <c r="K11" s="100">
        <v>0</v>
      </c>
      <c r="L11" s="131"/>
      <c r="M11" s="102" t="s">
        <v>419</v>
      </c>
      <c r="N11" s="103" t="s">
        <v>70</v>
      </c>
      <c r="O11" s="167"/>
      <c r="P11" s="105">
        <f t="shared" si="4"/>
        <v>0</v>
      </c>
      <c r="Q11" s="141" t="s">
        <v>55</v>
      </c>
      <c r="R11" s="141" t="s">
        <v>55</v>
      </c>
      <c r="S11" s="141" t="s">
        <v>55</v>
      </c>
      <c r="T11" s="141" t="s">
        <v>55</v>
      </c>
      <c r="U11" s="106">
        <f t="shared" si="0"/>
        <v>0</v>
      </c>
      <c r="V11" s="107">
        <f t="shared" si="1"/>
        <v>0</v>
      </c>
      <c r="W11" s="271" t="s">
        <v>414</v>
      </c>
      <c r="X11" s="67" t="s">
        <v>535</v>
      </c>
      <c r="Y11" s="108">
        <f>IF(V11&lt;&gt;"",V11-K11,"")</f>
        <v>0</v>
      </c>
      <c r="Z11" s="109">
        <f t="shared" ref="Z11:Z25" si="5">IF(Y11&lt;&gt;"",IF(Y11&gt;0,1,0),"")</f>
        <v>0</v>
      </c>
      <c r="AA11" s="109">
        <f t="shared" ref="AA11:AA25" si="6">IF(Y11&lt;&gt;"",IF(Y11&lt;0,1,0),"")</f>
        <v>0</v>
      </c>
    </row>
    <row r="12" spans="1:27" s="127" customFormat="1" ht="21" customHeight="1" x14ac:dyDescent="0.35">
      <c r="A12" s="112" t="s">
        <v>154</v>
      </c>
      <c r="B12" s="143"/>
      <c r="C12" s="143"/>
      <c r="D12" s="114"/>
      <c r="E12" s="115"/>
      <c r="F12" s="116"/>
      <c r="G12" s="116"/>
      <c r="H12" s="116"/>
      <c r="I12" s="116"/>
      <c r="J12" s="117"/>
      <c r="K12" s="118"/>
      <c r="L12" s="144"/>
      <c r="M12" s="120"/>
      <c r="N12" s="113"/>
      <c r="O12" s="226"/>
      <c r="P12" s="123"/>
      <c r="Q12" s="227"/>
      <c r="R12" s="227"/>
      <c r="S12" s="227"/>
      <c r="T12" s="227"/>
      <c r="U12" s="125"/>
      <c r="V12" s="126"/>
      <c r="Y12" s="128"/>
      <c r="Z12" s="129"/>
      <c r="AA12" s="129"/>
    </row>
    <row r="13" spans="1:27" ht="40" customHeight="1" x14ac:dyDescent="0.35">
      <c r="A13" s="94">
        <v>9</v>
      </c>
      <c r="B13" s="95" t="s">
        <v>155</v>
      </c>
      <c r="C13" s="95"/>
      <c r="D13" s="130"/>
      <c r="E13" s="97"/>
      <c r="F13" s="98"/>
      <c r="G13" s="98"/>
      <c r="H13" s="98"/>
      <c r="I13" s="98"/>
      <c r="J13" s="99"/>
      <c r="K13" s="100"/>
      <c r="L13" s="131"/>
      <c r="M13" s="102"/>
      <c r="N13" s="224" t="s">
        <v>87</v>
      </c>
      <c r="O13" s="167"/>
      <c r="P13" s="105" t="s">
        <v>55</v>
      </c>
      <c r="Q13" s="141" t="s">
        <v>55</v>
      </c>
      <c r="R13" s="141" t="s">
        <v>55</v>
      </c>
      <c r="S13" s="141" t="s">
        <v>55</v>
      </c>
      <c r="T13" s="141" t="s">
        <v>55</v>
      </c>
      <c r="U13" s="106" t="str">
        <f t="shared" ref="U13:U25" si="7">IF(AND(P13=0,SUM(Q13:T13)&gt;0),"ERROR",IF(P13="n.a.","n.a.",IF(P13=0,0,IF(COUNTIF(Q13:T13,"n.a.")=4,"n.a.",IF(COUNTIF(Q13:T13,1)=4,1,0.5+(((COUNTIF(Q13:T13,"1"))/(4-COUNTIF(Q13:T13,"n.a.")))*0.5))))))</f>
        <v>n.a.</v>
      </c>
      <c r="V13" s="107" t="str">
        <f t="shared" ref="V13:V25" si="8">IF(U13="n.a.",P13,P13*U13)</f>
        <v>n.a.</v>
      </c>
      <c r="X13" s="65" t="s">
        <v>536</v>
      </c>
      <c r="Y13" s="108"/>
      <c r="Z13" s="109"/>
      <c r="AA13" s="109"/>
    </row>
    <row r="14" spans="1:27" ht="26.25" customHeight="1" x14ac:dyDescent="0.35">
      <c r="A14" s="112" t="s">
        <v>105</v>
      </c>
      <c r="B14" s="143"/>
      <c r="C14" s="143"/>
      <c r="D14" s="114"/>
      <c r="E14" s="115"/>
      <c r="F14" s="116"/>
      <c r="G14" s="116"/>
      <c r="H14" s="116"/>
      <c r="I14" s="116"/>
      <c r="J14" s="117"/>
      <c r="K14" s="118"/>
      <c r="L14" s="144"/>
      <c r="M14" s="120"/>
      <c r="N14" s="113"/>
      <c r="O14" s="226"/>
      <c r="P14" s="123"/>
      <c r="Q14" s="124"/>
      <c r="R14" s="124"/>
      <c r="S14" s="124"/>
      <c r="T14" s="124"/>
      <c r="U14" s="125"/>
      <c r="V14" s="126"/>
      <c r="W14" s="127"/>
      <c r="X14" s="127"/>
      <c r="Y14" s="128"/>
      <c r="Z14" s="129"/>
      <c r="AA14" s="129"/>
    </row>
    <row r="15" spans="1:27" ht="40" customHeight="1" x14ac:dyDescent="0.35">
      <c r="A15" s="94">
        <v>10</v>
      </c>
      <c r="B15" s="95" t="s">
        <v>156</v>
      </c>
      <c r="C15" s="95"/>
      <c r="D15" s="130"/>
      <c r="E15" s="97">
        <v>0</v>
      </c>
      <c r="F15" s="98" t="s">
        <v>55</v>
      </c>
      <c r="G15" s="98" t="s">
        <v>55</v>
      </c>
      <c r="H15" s="98">
        <v>0</v>
      </c>
      <c r="I15" s="98" t="s">
        <v>55</v>
      </c>
      <c r="J15" s="99">
        <v>0</v>
      </c>
      <c r="K15" s="100">
        <v>0</v>
      </c>
      <c r="L15" s="131"/>
      <c r="M15" s="102" t="s">
        <v>419</v>
      </c>
      <c r="N15" s="103" t="s">
        <v>70</v>
      </c>
      <c r="O15" s="167"/>
      <c r="P15" s="105">
        <f t="shared" ref="P15:P25" si="9">IF(O15="",0,O15)</f>
        <v>0</v>
      </c>
      <c r="Q15" s="133" t="str">
        <f t="shared" ref="Q15:Q25" si="10">IF(REL_Corpcredits="no","n.a.",0)</f>
        <v>n.a.</v>
      </c>
      <c r="R15" s="133" t="str">
        <f t="shared" ref="R15:R25" si="11">IF(REL_Projectfin="no","n.a.",0)</f>
        <v>n.a.</v>
      </c>
      <c r="S15" s="133">
        <f t="shared" ref="S15:S25" si="12">IF(REL_Proprietaryassets="no","n.a.",0)</f>
        <v>0</v>
      </c>
      <c r="T15" s="133" t="str">
        <f t="shared" ref="T15:T25" si="13">IF(REL_Assetmanagement="no","n.a.",0)</f>
        <v>n.a.</v>
      </c>
      <c r="U15" s="106">
        <f t="shared" si="7"/>
        <v>0</v>
      </c>
      <c r="V15" s="107">
        <f t="shared" si="8"/>
        <v>0</v>
      </c>
      <c r="X15" s="65" t="s">
        <v>502</v>
      </c>
      <c r="Y15" s="108">
        <f t="shared" ref="Y15:Y25" si="14">IF(V15&lt;&gt;"",V15-J15,"")</f>
        <v>0</v>
      </c>
      <c r="Z15" s="109">
        <f t="shared" si="5"/>
        <v>0</v>
      </c>
      <c r="AA15" s="109">
        <f t="shared" si="6"/>
        <v>0</v>
      </c>
    </row>
    <row r="16" spans="1:27" ht="40" customHeight="1" x14ac:dyDescent="0.35">
      <c r="A16" s="94">
        <v>11</v>
      </c>
      <c r="B16" s="95" t="s">
        <v>157</v>
      </c>
      <c r="C16" s="95"/>
      <c r="D16" s="130"/>
      <c r="E16" s="97">
        <v>0</v>
      </c>
      <c r="F16" s="98" t="s">
        <v>55</v>
      </c>
      <c r="G16" s="98" t="s">
        <v>55</v>
      </c>
      <c r="H16" s="98">
        <v>0</v>
      </c>
      <c r="I16" s="98" t="s">
        <v>55</v>
      </c>
      <c r="J16" s="99">
        <v>0</v>
      </c>
      <c r="K16" s="100">
        <v>0</v>
      </c>
      <c r="L16" s="131"/>
      <c r="M16" s="102" t="s">
        <v>419</v>
      </c>
      <c r="N16" s="103" t="s">
        <v>70</v>
      </c>
      <c r="O16" s="167"/>
      <c r="P16" s="105">
        <f t="shared" si="9"/>
        <v>0</v>
      </c>
      <c r="Q16" s="133" t="str">
        <f t="shared" si="10"/>
        <v>n.a.</v>
      </c>
      <c r="R16" s="133" t="str">
        <f t="shared" si="11"/>
        <v>n.a.</v>
      </c>
      <c r="S16" s="133">
        <f t="shared" si="12"/>
        <v>0</v>
      </c>
      <c r="T16" s="133" t="str">
        <f t="shared" si="13"/>
        <v>n.a.</v>
      </c>
      <c r="U16" s="106">
        <f t="shared" si="7"/>
        <v>0</v>
      </c>
      <c r="V16" s="107">
        <f t="shared" si="8"/>
        <v>0</v>
      </c>
      <c r="X16" s="65" t="s">
        <v>502</v>
      </c>
      <c r="Y16" s="108">
        <f t="shared" si="14"/>
        <v>0</v>
      </c>
      <c r="Z16" s="109">
        <f t="shared" si="5"/>
        <v>0</v>
      </c>
      <c r="AA16" s="109">
        <f t="shared" si="6"/>
        <v>0</v>
      </c>
    </row>
    <row r="17" spans="1:27" ht="40" customHeight="1" x14ac:dyDescent="0.35">
      <c r="A17" s="94">
        <v>12</v>
      </c>
      <c r="B17" s="95" t="s">
        <v>158</v>
      </c>
      <c r="C17" s="95"/>
      <c r="D17" s="130"/>
      <c r="E17" s="97">
        <v>0</v>
      </c>
      <c r="F17" s="98" t="s">
        <v>55</v>
      </c>
      <c r="G17" s="98" t="s">
        <v>55</v>
      </c>
      <c r="H17" s="98">
        <v>0</v>
      </c>
      <c r="I17" s="98" t="s">
        <v>55</v>
      </c>
      <c r="J17" s="99">
        <v>0</v>
      </c>
      <c r="K17" s="100">
        <v>0</v>
      </c>
      <c r="L17" s="131"/>
      <c r="M17" s="102" t="s">
        <v>419</v>
      </c>
      <c r="N17" s="103" t="s">
        <v>70</v>
      </c>
      <c r="O17" s="167"/>
      <c r="P17" s="105">
        <f t="shared" si="9"/>
        <v>0</v>
      </c>
      <c r="Q17" s="133" t="str">
        <f t="shared" si="10"/>
        <v>n.a.</v>
      </c>
      <c r="R17" s="133" t="str">
        <f t="shared" si="11"/>
        <v>n.a.</v>
      </c>
      <c r="S17" s="133">
        <f t="shared" si="12"/>
        <v>0</v>
      </c>
      <c r="T17" s="133" t="str">
        <f t="shared" si="13"/>
        <v>n.a.</v>
      </c>
      <c r="U17" s="106">
        <f t="shared" si="7"/>
        <v>0</v>
      </c>
      <c r="V17" s="107">
        <f t="shared" si="8"/>
        <v>0</v>
      </c>
      <c r="X17" s="65" t="s">
        <v>502</v>
      </c>
      <c r="Y17" s="108"/>
      <c r="Z17" s="109"/>
      <c r="AA17" s="109"/>
    </row>
    <row r="18" spans="1:27" ht="40" customHeight="1" x14ac:dyDescent="0.35">
      <c r="A18" s="94">
        <v>13</v>
      </c>
      <c r="B18" s="95" t="s">
        <v>159</v>
      </c>
      <c r="C18" s="95"/>
      <c r="D18" s="130"/>
      <c r="E18" s="97"/>
      <c r="F18" s="98"/>
      <c r="G18" s="98"/>
      <c r="H18" s="98"/>
      <c r="I18" s="98"/>
      <c r="J18" s="99"/>
      <c r="K18" s="100"/>
      <c r="L18" s="131"/>
      <c r="M18" s="102"/>
      <c r="N18" s="224" t="s">
        <v>87</v>
      </c>
      <c r="O18" s="167"/>
      <c r="P18" s="105">
        <f t="shared" si="9"/>
        <v>0</v>
      </c>
      <c r="Q18" s="133" t="str">
        <f t="shared" si="10"/>
        <v>n.a.</v>
      </c>
      <c r="R18" s="133" t="str">
        <f t="shared" si="11"/>
        <v>n.a.</v>
      </c>
      <c r="S18" s="133">
        <f t="shared" si="12"/>
        <v>0</v>
      </c>
      <c r="T18" s="133" t="str">
        <f t="shared" si="13"/>
        <v>n.a.</v>
      </c>
      <c r="U18" s="106">
        <f t="shared" si="7"/>
        <v>0</v>
      </c>
      <c r="V18" s="107">
        <f t="shared" si="8"/>
        <v>0</v>
      </c>
      <c r="X18" s="65" t="s">
        <v>502</v>
      </c>
      <c r="Y18" s="108">
        <f t="shared" si="14"/>
        <v>0</v>
      </c>
      <c r="Z18" s="109">
        <f t="shared" si="5"/>
        <v>0</v>
      </c>
      <c r="AA18" s="109">
        <f t="shared" si="6"/>
        <v>0</v>
      </c>
    </row>
    <row r="19" spans="1:27" ht="40" customHeight="1" x14ac:dyDescent="0.35">
      <c r="A19" s="94">
        <v>14</v>
      </c>
      <c r="B19" s="95" t="s">
        <v>160</v>
      </c>
      <c r="C19" s="95"/>
      <c r="D19" s="130">
        <v>0</v>
      </c>
      <c r="E19" s="97">
        <v>0</v>
      </c>
      <c r="F19" s="98" t="s">
        <v>55</v>
      </c>
      <c r="G19" s="98" t="s">
        <v>55</v>
      </c>
      <c r="H19" s="98">
        <v>0</v>
      </c>
      <c r="I19" s="98" t="s">
        <v>55</v>
      </c>
      <c r="J19" s="99">
        <v>0</v>
      </c>
      <c r="K19" s="100">
        <v>0</v>
      </c>
      <c r="L19" s="131"/>
      <c r="M19" s="102" t="s">
        <v>419</v>
      </c>
      <c r="N19" s="225" t="s">
        <v>75</v>
      </c>
      <c r="O19" s="167">
        <f>IF(IFC_PerformanceStandards="yes",1,0)</f>
        <v>0</v>
      </c>
      <c r="P19" s="105">
        <f t="shared" si="9"/>
        <v>0</v>
      </c>
      <c r="Q19" s="133" t="str">
        <f t="shared" si="10"/>
        <v>n.a.</v>
      </c>
      <c r="R19" s="133" t="str">
        <f t="shared" si="11"/>
        <v>n.a.</v>
      </c>
      <c r="S19" s="133">
        <f t="shared" si="12"/>
        <v>0</v>
      </c>
      <c r="T19" s="133" t="str">
        <f t="shared" si="13"/>
        <v>n.a.</v>
      </c>
      <c r="U19" s="106">
        <f t="shared" si="7"/>
        <v>0</v>
      </c>
      <c r="V19" s="107">
        <f t="shared" si="8"/>
        <v>0</v>
      </c>
      <c r="X19" s="65" t="s">
        <v>502</v>
      </c>
      <c r="Y19" s="108">
        <f t="shared" si="14"/>
        <v>0</v>
      </c>
      <c r="Z19" s="109">
        <f t="shared" si="5"/>
        <v>0</v>
      </c>
      <c r="AA19" s="109">
        <f t="shared" si="6"/>
        <v>0</v>
      </c>
    </row>
    <row r="20" spans="1:27" ht="40" customHeight="1" x14ac:dyDescent="0.35">
      <c r="A20" s="94">
        <v>15</v>
      </c>
      <c r="B20" s="95" t="s">
        <v>161</v>
      </c>
      <c r="C20" s="95"/>
      <c r="D20" s="130"/>
      <c r="E20" s="97">
        <v>0</v>
      </c>
      <c r="F20" s="98" t="s">
        <v>55</v>
      </c>
      <c r="G20" s="98" t="s">
        <v>55</v>
      </c>
      <c r="H20" s="98">
        <v>0</v>
      </c>
      <c r="I20" s="98" t="s">
        <v>55</v>
      </c>
      <c r="J20" s="99">
        <v>0</v>
      </c>
      <c r="K20" s="100">
        <v>0</v>
      </c>
      <c r="L20" s="131"/>
      <c r="M20" s="102" t="s">
        <v>419</v>
      </c>
      <c r="N20" s="103" t="s">
        <v>70</v>
      </c>
      <c r="O20" s="167"/>
      <c r="P20" s="105">
        <f t="shared" si="9"/>
        <v>0</v>
      </c>
      <c r="Q20" s="133" t="str">
        <f t="shared" si="10"/>
        <v>n.a.</v>
      </c>
      <c r="R20" s="133" t="str">
        <f t="shared" si="11"/>
        <v>n.a.</v>
      </c>
      <c r="S20" s="133">
        <f t="shared" si="12"/>
        <v>0</v>
      </c>
      <c r="T20" s="133" t="str">
        <f t="shared" si="13"/>
        <v>n.a.</v>
      </c>
      <c r="U20" s="106">
        <f t="shared" si="7"/>
        <v>0</v>
      </c>
      <c r="V20" s="107">
        <f t="shared" si="8"/>
        <v>0</v>
      </c>
      <c r="X20" s="65" t="s">
        <v>502</v>
      </c>
      <c r="Y20" s="108">
        <f t="shared" si="14"/>
        <v>0</v>
      </c>
      <c r="Z20" s="109">
        <f t="shared" si="5"/>
        <v>0</v>
      </c>
      <c r="AA20" s="109">
        <f t="shared" si="6"/>
        <v>0</v>
      </c>
    </row>
    <row r="21" spans="1:27" ht="40" customHeight="1" x14ac:dyDescent="0.35">
      <c r="A21" s="94">
        <v>16</v>
      </c>
      <c r="B21" s="95" t="s">
        <v>162</v>
      </c>
      <c r="C21" s="95"/>
      <c r="D21" s="130"/>
      <c r="E21" s="97">
        <v>0</v>
      </c>
      <c r="F21" s="98" t="s">
        <v>55</v>
      </c>
      <c r="G21" s="98" t="s">
        <v>55</v>
      </c>
      <c r="H21" s="98">
        <v>0</v>
      </c>
      <c r="I21" s="98" t="s">
        <v>55</v>
      </c>
      <c r="J21" s="99">
        <v>0</v>
      </c>
      <c r="K21" s="100">
        <v>0</v>
      </c>
      <c r="L21" s="131"/>
      <c r="M21" s="102" t="s">
        <v>419</v>
      </c>
      <c r="N21" s="103" t="s">
        <v>70</v>
      </c>
      <c r="O21" s="167"/>
      <c r="P21" s="105">
        <f t="shared" si="9"/>
        <v>0</v>
      </c>
      <c r="Q21" s="133" t="str">
        <f t="shared" si="10"/>
        <v>n.a.</v>
      </c>
      <c r="R21" s="133" t="str">
        <f t="shared" si="11"/>
        <v>n.a.</v>
      </c>
      <c r="S21" s="133">
        <f t="shared" si="12"/>
        <v>0</v>
      </c>
      <c r="T21" s="133" t="str">
        <f t="shared" si="13"/>
        <v>n.a.</v>
      </c>
      <c r="U21" s="106">
        <f t="shared" si="7"/>
        <v>0</v>
      </c>
      <c r="V21" s="107">
        <f t="shared" si="8"/>
        <v>0</v>
      </c>
      <c r="X21" s="65" t="s">
        <v>502</v>
      </c>
      <c r="Y21" s="108">
        <f t="shared" si="14"/>
        <v>0</v>
      </c>
      <c r="Z21" s="109">
        <f t="shared" si="5"/>
        <v>0</v>
      </c>
      <c r="AA21" s="109">
        <f t="shared" si="6"/>
        <v>0</v>
      </c>
    </row>
    <row r="22" spans="1:27" ht="40" customHeight="1" x14ac:dyDescent="0.35">
      <c r="A22" s="94">
        <v>17</v>
      </c>
      <c r="B22" s="95" t="s">
        <v>163</v>
      </c>
      <c r="C22" s="95"/>
      <c r="D22" s="130"/>
      <c r="E22" s="97">
        <v>0</v>
      </c>
      <c r="F22" s="98" t="s">
        <v>55</v>
      </c>
      <c r="G22" s="98" t="s">
        <v>55</v>
      </c>
      <c r="H22" s="98">
        <v>0</v>
      </c>
      <c r="I22" s="98" t="s">
        <v>55</v>
      </c>
      <c r="J22" s="99">
        <v>0</v>
      </c>
      <c r="K22" s="100">
        <v>0</v>
      </c>
      <c r="L22" s="131"/>
      <c r="M22" s="102" t="s">
        <v>419</v>
      </c>
      <c r="N22" s="103" t="s">
        <v>70</v>
      </c>
      <c r="O22" s="167"/>
      <c r="P22" s="105">
        <f t="shared" si="9"/>
        <v>0</v>
      </c>
      <c r="Q22" s="133" t="str">
        <f t="shared" si="10"/>
        <v>n.a.</v>
      </c>
      <c r="R22" s="133" t="str">
        <f t="shared" si="11"/>
        <v>n.a.</v>
      </c>
      <c r="S22" s="133">
        <f t="shared" si="12"/>
        <v>0</v>
      </c>
      <c r="T22" s="133" t="str">
        <f t="shared" si="13"/>
        <v>n.a.</v>
      </c>
      <c r="U22" s="106">
        <f t="shared" si="7"/>
        <v>0</v>
      </c>
      <c r="V22" s="107">
        <f t="shared" si="8"/>
        <v>0</v>
      </c>
      <c r="X22" s="65" t="s">
        <v>502</v>
      </c>
      <c r="Y22" s="108">
        <f t="shared" si="14"/>
        <v>0</v>
      </c>
      <c r="Z22" s="109">
        <f t="shared" si="5"/>
        <v>0</v>
      </c>
      <c r="AA22" s="109">
        <f t="shared" si="6"/>
        <v>0</v>
      </c>
    </row>
    <row r="23" spans="1:27" ht="40" customHeight="1" x14ac:dyDescent="0.35">
      <c r="A23" s="94">
        <v>18</v>
      </c>
      <c r="B23" s="95" t="s">
        <v>164</v>
      </c>
      <c r="C23" s="95"/>
      <c r="D23" s="228"/>
      <c r="E23" s="97">
        <v>0</v>
      </c>
      <c r="F23" s="98" t="s">
        <v>55</v>
      </c>
      <c r="G23" s="98" t="s">
        <v>55</v>
      </c>
      <c r="H23" s="98">
        <v>0</v>
      </c>
      <c r="I23" s="98" t="s">
        <v>55</v>
      </c>
      <c r="J23" s="99">
        <v>0</v>
      </c>
      <c r="K23" s="100">
        <v>0</v>
      </c>
      <c r="L23" s="131"/>
      <c r="M23" s="102" t="s">
        <v>419</v>
      </c>
      <c r="N23" s="103" t="s">
        <v>70</v>
      </c>
      <c r="O23" s="229"/>
      <c r="P23" s="105">
        <f t="shared" si="9"/>
        <v>0</v>
      </c>
      <c r="Q23" s="133" t="str">
        <f t="shared" si="10"/>
        <v>n.a.</v>
      </c>
      <c r="R23" s="133" t="str">
        <f t="shared" si="11"/>
        <v>n.a.</v>
      </c>
      <c r="S23" s="133">
        <f t="shared" si="12"/>
        <v>0</v>
      </c>
      <c r="T23" s="133" t="str">
        <f t="shared" si="13"/>
        <v>n.a.</v>
      </c>
      <c r="U23" s="106">
        <f t="shared" si="7"/>
        <v>0</v>
      </c>
      <c r="V23" s="107">
        <f t="shared" si="8"/>
        <v>0</v>
      </c>
      <c r="X23" s="65" t="s">
        <v>502</v>
      </c>
      <c r="Y23" s="108">
        <f t="shared" si="14"/>
        <v>0</v>
      </c>
      <c r="Z23" s="109">
        <f t="shared" si="5"/>
        <v>0</v>
      </c>
      <c r="AA23" s="109">
        <f t="shared" si="6"/>
        <v>0</v>
      </c>
    </row>
    <row r="24" spans="1:27" ht="40" customHeight="1" x14ac:dyDescent="0.35">
      <c r="A24" s="94">
        <v>19</v>
      </c>
      <c r="B24" s="95" t="s">
        <v>165</v>
      </c>
      <c r="C24" s="95"/>
      <c r="D24" s="228"/>
      <c r="E24" s="97">
        <v>0</v>
      </c>
      <c r="F24" s="98" t="s">
        <v>55</v>
      </c>
      <c r="G24" s="98" t="s">
        <v>55</v>
      </c>
      <c r="H24" s="98">
        <v>0</v>
      </c>
      <c r="I24" s="98" t="s">
        <v>55</v>
      </c>
      <c r="J24" s="99">
        <v>0</v>
      </c>
      <c r="K24" s="100">
        <v>0</v>
      </c>
      <c r="L24" s="131"/>
      <c r="M24" s="102" t="s">
        <v>419</v>
      </c>
      <c r="N24" s="103" t="s">
        <v>70</v>
      </c>
      <c r="O24" s="229"/>
      <c r="P24" s="105">
        <f t="shared" si="9"/>
        <v>0</v>
      </c>
      <c r="Q24" s="133" t="str">
        <f t="shared" si="10"/>
        <v>n.a.</v>
      </c>
      <c r="R24" s="133" t="str">
        <f t="shared" si="11"/>
        <v>n.a.</v>
      </c>
      <c r="S24" s="133">
        <f t="shared" si="12"/>
        <v>0</v>
      </c>
      <c r="T24" s="133" t="str">
        <f t="shared" si="13"/>
        <v>n.a.</v>
      </c>
      <c r="U24" s="106">
        <f t="shared" si="7"/>
        <v>0</v>
      </c>
      <c r="V24" s="107">
        <f t="shared" si="8"/>
        <v>0</v>
      </c>
      <c r="X24" s="65" t="s">
        <v>502</v>
      </c>
      <c r="Y24" s="108">
        <f t="shared" si="14"/>
        <v>0</v>
      </c>
      <c r="Z24" s="109">
        <f t="shared" si="5"/>
        <v>0</v>
      </c>
      <c r="AA24" s="109">
        <f t="shared" si="6"/>
        <v>0</v>
      </c>
    </row>
    <row r="25" spans="1:27" ht="40" customHeight="1" x14ac:dyDescent="0.35">
      <c r="A25" s="94">
        <v>20</v>
      </c>
      <c r="B25" s="95" t="s">
        <v>166</v>
      </c>
      <c r="C25" s="95"/>
      <c r="D25" s="165"/>
      <c r="E25" s="97">
        <v>0</v>
      </c>
      <c r="F25" s="98" t="s">
        <v>55</v>
      </c>
      <c r="G25" s="98" t="s">
        <v>55</v>
      </c>
      <c r="H25" s="98">
        <v>0</v>
      </c>
      <c r="I25" s="98" t="s">
        <v>55</v>
      </c>
      <c r="J25" s="99">
        <v>0</v>
      </c>
      <c r="K25" s="100">
        <v>0</v>
      </c>
      <c r="L25" s="173"/>
      <c r="M25" s="102" t="s">
        <v>419</v>
      </c>
      <c r="N25" s="103" t="s">
        <v>70</v>
      </c>
      <c r="O25" s="167"/>
      <c r="P25" s="105">
        <f t="shared" si="9"/>
        <v>0</v>
      </c>
      <c r="Q25" s="133" t="str">
        <f t="shared" si="10"/>
        <v>n.a.</v>
      </c>
      <c r="R25" s="133" t="str">
        <f t="shared" si="11"/>
        <v>n.a.</v>
      </c>
      <c r="S25" s="133">
        <f t="shared" si="12"/>
        <v>0</v>
      </c>
      <c r="T25" s="133" t="str">
        <f t="shared" si="13"/>
        <v>n.a.</v>
      </c>
      <c r="U25" s="106">
        <f t="shared" si="7"/>
        <v>0</v>
      </c>
      <c r="V25" s="107">
        <f t="shared" si="8"/>
        <v>0</v>
      </c>
      <c r="X25" s="65" t="s">
        <v>502</v>
      </c>
      <c r="Y25" s="108">
        <f t="shared" si="14"/>
        <v>0</v>
      </c>
      <c r="Z25" s="109">
        <f t="shared" si="5"/>
        <v>0</v>
      </c>
      <c r="AA25" s="109">
        <f t="shared" si="6"/>
        <v>0</v>
      </c>
    </row>
    <row r="26" spans="1:27" s="174" customFormat="1" ht="40" customHeight="1" x14ac:dyDescent="0.35">
      <c r="A26" s="175" t="s">
        <v>8</v>
      </c>
      <c r="B26" s="176"/>
      <c r="C26" s="176"/>
      <c r="D26" s="177"/>
      <c r="E26" s="179">
        <f>AVERAGE(E4:E25)*10</f>
        <v>1.7647058823529413</v>
      </c>
      <c r="F26" s="179"/>
      <c r="G26" s="179"/>
      <c r="H26" s="179"/>
      <c r="I26" s="179"/>
      <c r="J26" s="180">
        <f>IFERROR(K26/E26,"")</f>
        <v>1</v>
      </c>
      <c r="K26" s="181">
        <f>AVERAGE(K4:K25)*10</f>
        <v>1.7647058823529413</v>
      </c>
      <c r="L26" s="182"/>
      <c r="M26" s="183"/>
      <c r="N26" s="184"/>
      <c r="O26" s="185"/>
      <c r="P26" s="186">
        <f>AVERAGE(P4:P25)*10</f>
        <v>1.8421052631578947</v>
      </c>
      <c r="Q26" s="187"/>
      <c r="R26" s="187"/>
      <c r="S26" s="187"/>
      <c r="T26" s="187"/>
      <c r="U26" s="188">
        <f>IFERROR(V26/P26,"")</f>
        <v>1</v>
      </c>
      <c r="V26" s="189">
        <f>AVERAGE(V4:V25)*10</f>
        <v>1.8421052631578947</v>
      </c>
      <c r="W26" s="190"/>
      <c r="X26" s="190"/>
      <c r="Y26" s="191">
        <f>V26-K26</f>
        <v>7.7399380804953344E-2</v>
      </c>
      <c r="Z26" s="192">
        <f>SUM(Z4:Z25)</f>
        <v>1</v>
      </c>
      <c r="AA26" s="192">
        <f>SUM(AA4:AA25)</f>
        <v>0</v>
      </c>
    </row>
    <row r="27" spans="1:27" x14ac:dyDescent="0.35">
      <c r="A27" s="193" t="s">
        <v>123</v>
      </c>
      <c r="B27" s="194"/>
      <c r="C27" s="194"/>
      <c r="D27" s="195"/>
      <c r="E27" s="197">
        <f>E26/10</f>
        <v>0.17647058823529413</v>
      </c>
      <c r="F27" s="197"/>
      <c r="G27" s="197"/>
      <c r="H27" s="197"/>
      <c r="I27" s="197"/>
      <c r="J27" s="197"/>
      <c r="K27" s="198">
        <f>K26/10</f>
        <v>0.17647058823529413</v>
      </c>
      <c r="L27" s="199"/>
      <c r="M27" s="199"/>
      <c r="N27" s="200"/>
      <c r="O27" s="201"/>
      <c r="P27" s="202">
        <f>P26/10</f>
        <v>0.18421052631578946</v>
      </c>
      <c r="Q27" s="203"/>
      <c r="R27" s="203"/>
      <c r="S27" s="203"/>
      <c r="T27" s="203"/>
      <c r="U27" s="204"/>
      <c r="V27" s="205">
        <f>V26/10</f>
        <v>0.18421052631578946</v>
      </c>
      <c r="W27" s="206"/>
      <c r="X27" s="206"/>
      <c r="Y27" s="207"/>
      <c r="Z27" s="208"/>
      <c r="AA27" s="208"/>
    </row>
    <row r="29" spans="1:27" x14ac:dyDescent="0.35">
      <c r="N29" s="210" t="s">
        <v>124</v>
      </c>
    </row>
    <row r="30" spans="1:27" x14ac:dyDescent="0.35">
      <c r="N30" s="209" t="s">
        <v>87</v>
      </c>
      <c r="O30" s="65" t="s">
        <v>125</v>
      </c>
    </row>
    <row r="31" spans="1:27" x14ac:dyDescent="0.35">
      <c r="N31" s="209" t="s">
        <v>70</v>
      </c>
      <c r="O31" s="65" t="s">
        <v>126</v>
      </c>
    </row>
    <row r="32" spans="1:27" x14ac:dyDescent="0.35">
      <c r="N32" s="209" t="s">
        <v>75</v>
      </c>
      <c r="O32" s="65" t="s">
        <v>127</v>
      </c>
    </row>
    <row r="33" spans="14:15" x14ac:dyDescent="0.35">
      <c r="N33" s="209" t="s">
        <v>108</v>
      </c>
      <c r="O33" s="65" t="s">
        <v>128</v>
      </c>
    </row>
    <row r="34" spans="14:15" x14ac:dyDescent="0.35">
      <c r="N34" s="209" t="s">
        <v>72</v>
      </c>
      <c r="O34" s="65" t="s">
        <v>129</v>
      </c>
    </row>
  </sheetData>
  <dataValidations count="1">
    <dataValidation type="list" allowBlank="1" showDropDown="1" showErrorMessage="1" error="Please enter 0, 1, or n.a." prompt="Please enter 0, 1 or n.a.!" sqref="F4:I13 Q4:T13 F15:I25" xr:uid="{00B8007F-00DD-47D1-B117-000A000A0059}"/>
  </dataValidations>
  <hyperlinks>
    <hyperlink ref="W11" r:id="rId1" xr:uid="{47BD9A53-DCDD-4D90-83B0-6F94B5CBAC49}"/>
  </hyperlinks>
  <pageMargins left="0.70078740157480324" right="0.70078740157480324" top="0.75196850393700787" bottom="0.75196850393700787" header="0.3" footer="0.3"/>
  <pageSetup paperSize="9" firstPageNumber="429496729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FCB3B"/>
    <pageSetUpPr fitToPage="1"/>
  </sheetPr>
  <dimension ref="A1:AA28"/>
  <sheetViews>
    <sheetView zoomScale="85" workbookViewId="0">
      <pane xSplit="2" ySplit="2" topLeftCell="U3" activePane="bottomRight" state="frozen"/>
      <selection activeCell="A6" sqref="A6"/>
      <selection pane="topRight"/>
      <selection pane="bottomLeft"/>
      <selection pane="bottomRight" activeCell="AB5" sqref="AB5"/>
    </sheetView>
  </sheetViews>
  <sheetFormatPr defaultColWidth="9.1796875" defaultRowHeight="13" x14ac:dyDescent="0.35"/>
  <cols>
    <col min="1" max="1" width="4.6328125" style="66" customWidth="1"/>
    <col min="2" max="2" width="62.1796875" style="67" customWidth="1"/>
    <col min="3" max="3" width="6.1796875" style="67"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167</v>
      </c>
      <c r="B2" s="69"/>
      <c r="C2" s="70" t="s">
        <v>0</v>
      </c>
      <c r="D2" s="71"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68</v>
      </c>
      <c r="B3" s="84"/>
      <c r="C3" s="84"/>
      <c r="D3" s="85"/>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168</v>
      </c>
      <c r="C4" s="95"/>
      <c r="D4" s="165"/>
      <c r="E4" s="97">
        <v>0</v>
      </c>
      <c r="F4" s="98" t="s">
        <v>55</v>
      </c>
      <c r="G4" s="98" t="s">
        <v>55</v>
      </c>
      <c r="H4" s="98" t="s">
        <v>55</v>
      </c>
      <c r="I4" s="98" t="s">
        <v>55</v>
      </c>
      <c r="J4" s="99">
        <v>0</v>
      </c>
      <c r="K4" s="100">
        <v>0</v>
      </c>
      <c r="L4" s="101" t="s">
        <v>415</v>
      </c>
      <c r="M4" s="101" t="s">
        <v>436</v>
      </c>
      <c r="N4" s="230" t="s">
        <v>108</v>
      </c>
      <c r="O4" s="167"/>
      <c r="P4" s="105">
        <v>1</v>
      </c>
      <c r="Q4" s="141" t="s">
        <v>55</v>
      </c>
      <c r="R4" s="141" t="s">
        <v>55</v>
      </c>
      <c r="S4" s="141" t="s">
        <v>55</v>
      </c>
      <c r="T4" s="141" t="s">
        <v>55</v>
      </c>
      <c r="U4" s="106" t="str">
        <f t="shared" ref="U4:U19" si="0">IF(AND(P4=0,SUM(Q4:T4)&gt;0),"ERROR",IF(P4="n.a.","n.a.",IF(P4=0,0,IF(COUNTIF(Q4:T4,"n.a.")=4,"n.a.",IF(COUNTIF(Q4:T4,1)=4,1,0.5+(((COUNTIF(Q4:T4,"1"))/(4-COUNTIF(Q4:T4,"n.a.")))*0.5))))))</f>
        <v>n.a.</v>
      </c>
      <c r="V4" s="107">
        <f t="shared" ref="V4:V19" si="1">IF(U4="n.a.",P4,P4*U4)</f>
        <v>1</v>
      </c>
      <c r="W4" s="272" t="s">
        <v>401</v>
      </c>
      <c r="X4" s="67" t="s">
        <v>509</v>
      </c>
      <c r="Y4" s="108">
        <f>IF(V4&lt;&gt;"",V4-K4,"")</f>
        <v>1</v>
      </c>
      <c r="Z4" s="109">
        <f t="shared" ref="Z4:Z19" si="2">IF(Y4&lt;&gt;"",IF(Y4&gt;0,1,0),"")</f>
        <v>1</v>
      </c>
      <c r="AA4" s="109">
        <f t="shared" ref="AA4:AA19" si="3">IF(Y4&lt;&gt;"",IF(Y4&lt;0,1,0),"")</f>
        <v>0</v>
      </c>
    </row>
    <row r="5" spans="1:27" ht="40" customHeight="1" x14ac:dyDescent="0.35">
      <c r="A5" s="94">
        <v>2</v>
      </c>
      <c r="B5" s="95" t="s">
        <v>169</v>
      </c>
      <c r="C5" s="95"/>
      <c r="D5" s="165"/>
      <c r="E5" s="97">
        <v>0.5</v>
      </c>
      <c r="F5" s="98" t="s">
        <v>55</v>
      </c>
      <c r="G5" s="98" t="s">
        <v>55</v>
      </c>
      <c r="H5" s="98" t="s">
        <v>55</v>
      </c>
      <c r="I5" s="98" t="s">
        <v>55</v>
      </c>
      <c r="J5" s="99" t="s">
        <v>55</v>
      </c>
      <c r="K5" s="100">
        <v>0.5</v>
      </c>
      <c r="L5" s="101" t="s">
        <v>415</v>
      </c>
      <c r="M5" s="101" t="s">
        <v>437</v>
      </c>
      <c r="N5" s="103" t="s">
        <v>70</v>
      </c>
      <c r="O5" s="167"/>
      <c r="P5" s="105">
        <v>1</v>
      </c>
      <c r="Q5" s="141" t="s">
        <v>55</v>
      </c>
      <c r="R5" s="141" t="s">
        <v>55</v>
      </c>
      <c r="S5" s="141" t="s">
        <v>55</v>
      </c>
      <c r="T5" s="141" t="s">
        <v>55</v>
      </c>
      <c r="U5" s="106" t="str">
        <f t="shared" si="0"/>
        <v>n.a.</v>
      </c>
      <c r="V5" s="107">
        <f t="shared" si="1"/>
        <v>1</v>
      </c>
      <c r="W5" s="65" t="s">
        <v>488</v>
      </c>
      <c r="X5" s="67" t="s">
        <v>537</v>
      </c>
      <c r="Y5" s="108">
        <f>IF(V5&lt;&gt;"",V5-K5,"")</f>
        <v>0.5</v>
      </c>
      <c r="Z5" s="109">
        <f t="shared" si="2"/>
        <v>1</v>
      </c>
      <c r="AA5" s="109">
        <f t="shared" si="3"/>
        <v>0</v>
      </c>
    </row>
    <row r="6" spans="1:27" ht="27.75" customHeight="1" x14ac:dyDescent="0.35">
      <c r="A6" s="112" t="s">
        <v>105</v>
      </c>
      <c r="B6" s="143"/>
      <c r="C6" s="143"/>
      <c r="D6" s="231"/>
      <c r="E6" s="115"/>
      <c r="F6" s="116"/>
      <c r="G6" s="116"/>
      <c r="H6" s="116"/>
      <c r="I6" s="116"/>
      <c r="J6" s="117"/>
      <c r="K6" s="118"/>
      <c r="L6" s="119"/>
      <c r="M6" s="120"/>
      <c r="N6" s="113"/>
      <c r="O6" s="226"/>
      <c r="P6" s="123"/>
      <c r="Q6" s="124"/>
      <c r="R6" s="124"/>
      <c r="S6" s="124"/>
      <c r="T6" s="124"/>
      <c r="U6" s="125"/>
      <c r="V6" s="126"/>
      <c r="W6" s="127"/>
      <c r="X6" s="127"/>
      <c r="Y6" s="128" t="str">
        <f>IF(V6&lt;&gt;"",V6-K6,"")</f>
        <v/>
      </c>
      <c r="Z6" s="129" t="str">
        <f t="shared" si="2"/>
        <v/>
      </c>
      <c r="AA6" s="129" t="str">
        <f t="shared" si="3"/>
        <v/>
      </c>
    </row>
    <row r="7" spans="1:27" ht="40" customHeight="1" x14ac:dyDescent="0.35">
      <c r="A7" s="94">
        <v>3</v>
      </c>
      <c r="B7" s="95" t="s">
        <v>170</v>
      </c>
      <c r="C7" s="223"/>
      <c r="D7" s="165">
        <v>0</v>
      </c>
      <c r="E7" s="97">
        <v>0</v>
      </c>
      <c r="F7" s="98" t="s">
        <v>55</v>
      </c>
      <c r="G7" s="98" t="s">
        <v>55</v>
      </c>
      <c r="H7" s="98">
        <v>0</v>
      </c>
      <c r="I7" s="98" t="s">
        <v>55</v>
      </c>
      <c r="J7" s="99">
        <v>0</v>
      </c>
      <c r="K7" s="100">
        <v>0</v>
      </c>
      <c r="L7" s="131" t="s">
        <v>415</v>
      </c>
      <c r="M7" s="102" t="s">
        <v>438</v>
      </c>
      <c r="N7" s="103" t="s">
        <v>70</v>
      </c>
      <c r="O7" s="167">
        <f>IF(IFC_PerformanceStandards="yes",1,IF(OECD_GuidelinesforMNEs="yes",1,(IF(Equator_Principles="yes",1,(IF(UN_GlobalCompact="yes",1,0))))))</f>
        <v>1</v>
      </c>
      <c r="P7" s="105">
        <f t="shared" ref="P7:P19" si="4">IF(O7="",0,O7)</f>
        <v>1</v>
      </c>
      <c r="Q7" s="133" t="str">
        <f t="shared" ref="Q7:Q19" si="5">IF(REL_Corpcredits="no","n.a.",0)</f>
        <v>n.a.</v>
      </c>
      <c r="R7" s="133" t="str">
        <f t="shared" ref="R7:R19" si="6">IF(REL_Projectfin="no","n.a.",0)</f>
        <v>n.a.</v>
      </c>
      <c r="S7" s="133">
        <v>1</v>
      </c>
      <c r="T7" s="133" t="str">
        <f t="shared" ref="T7:T19" si="7">IF(REL_Assetmanagement="no","n.a.",0)</f>
        <v>n.a.</v>
      </c>
      <c r="U7" s="106">
        <f t="shared" si="0"/>
        <v>1</v>
      </c>
      <c r="V7" s="107">
        <f t="shared" si="1"/>
        <v>1</v>
      </c>
      <c r="W7" s="65" t="s">
        <v>488</v>
      </c>
      <c r="X7" s="67" t="s">
        <v>494</v>
      </c>
      <c r="Y7" s="108">
        <f>IF(V7&lt;&gt;"",V7-K7,"")</f>
        <v>1</v>
      </c>
      <c r="Z7" s="109">
        <f t="shared" si="2"/>
        <v>1</v>
      </c>
      <c r="AA7" s="109">
        <f t="shared" si="3"/>
        <v>0</v>
      </c>
    </row>
    <row r="8" spans="1:27" ht="40" customHeight="1" x14ac:dyDescent="0.35">
      <c r="A8" s="94">
        <v>4</v>
      </c>
      <c r="B8" s="95" t="s">
        <v>171</v>
      </c>
      <c r="C8" s="223"/>
      <c r="D8" s="165">
        <v>0</v>
      </c>
      <c r="E8" s="97">
        <v>0</v>
      </c>
      <c r="F8" s="98" t="s">
        <v>55</v>
      </c>
      <c r="G8" s="98" t="s">
        <v>55</v>
      </c>
      <c r="H8" s="98">
        <v>0</v>
      </c>
      <c r="I8" s="98" t="s">
        <v>55</v>
      </c>
      <c r="J8" s="99">
        <v>0</v>
      </c>
      <c r="K8" s="100">
        <v>0</v>
      </c>
      <c r="L8" s="131"/>
      <c r="M8" s="102" t="s">
        <v>439</v>
      </c>
      <c r="N8" s="103" t="s">
        <v>70</v>
      </c>
      <c r="O8" s="167">
        <f>IF(IFC_PerformanceStandards="yes",1,IF(OECD_GuidelinesforMNEs="yes",1,(IF(UN_GlobalCompact="yes",1,0))))</f>
        <v>1</v>
      </c>
      <c r="P8" s="105">
        <f t="shared" si="4"/>
        <v>1</v>
      </c>
      <c r="Q8" s="133" t="str">
        <f t="shared" si="5"/>
        <v>n.a.</v>
      </c>
      <c r="R8" s="133" t="str">
        <f t="shared" si="6"/>
        <v>n.a.</v>
      </c>
      <c r="S8" s="133">
        <v>1</v>
      </c>
      <c r="T8" s="133" t="str">
        <f t="shared" si="7"/>
        <v>n.a.</v>
      </c>
      <c r="U8" s="106">
        <f t="shared" si="0"/>
        <v>1</v>
      </c>
      <c r="V8" s="107">
        <f t="shared" si="1"/>
        <v>1</v>
      </c>
      <c r="W8" s="65" t="s">
        <v>488</v>
      </c>
      <c r="X8" s="67" t="s">
        <v>494</v>
      </c>
      <c r="Y8" s="108">
        <f>IF(V8&lt;&gt;"",V8-K8,"")</f>
        <v>1</v>
      </c>
      <c r="Z8" s="109">
        <f t="shared" si="2"/>
        <v>1</v>
      </c>
      <c r="AA8" s="109">
        <f t="shared" si="3"/>
        <v>0</v>
      </c>
    </row>
    <row r="9" spans="1:27" ht="40" customHeight="1" x14ac:dyDescent="0.35">
      <c r="A9" s="94">
        <v>5</v>
      </c>
      <c r="B9" s="95" t="s">
        <v>172</v>
      </c>
      <c r="C9" s="223"/>
      <c r="D9" s="165">
        <v>0</v>
      </c>
      <c r="E9" s="97">
        <v>0</v>
      </c>
      <c r="F9" s="98" t="s">
        <v>55</v>
      </c>
      <c r="G9" s="98" t="s">
        <v>55</v>
      </c>
      <c r="H9" s="98">
        <v>0</v>
      </c>
      <c r="I9" s="98" t="s">
        <v>55</v>
      </c>
      <c r="J9" s="99">
        <v>0</v>
      </c>
      <c r="K9" s="100">
        <v>0</v>
      </c>
      <c r="L9" s="131"/>
      <c r="M9" s="102" t="s">
        <v>439</v>
      </c>
      <c r="N9" s="103" t="s">
        <v>70</v>
      </c>
      <c r="O9" s="167">
        <f>IF(Equator_Principles="yes",1,(IF(UN_GlobalCompact="yes",1,(IF(OECD_GuidelinesforMNEs="yes",1,(IF(IFC_PerformanceStandards="yes",1,0)))))))</f>
        <v>1</v>
      </c>
      <c r="P9" s="105">
        <f t="shared" si="4"/>
        <v>1</v>
      </c>
      <c r="Q9" s="133" t="str">
        <f t="shared" si="5"/>
        <v>n.a.</v>
      </c>
      <c r="R9" s="133" t="str">
        <f t="shared" si="6"/>
        <v>n.a.</v>
      </c>
      <c r="S9" s="133">
        <v>1</v>
      </c>
      <c r="T9" s="133" t="str">
        <f t="shared" si="7"/>
        <v>n.a.</v>
      </c>
      <c r="U9" s="106">
        <f t="shared" si="0"/>
        <v>1</v>
      </c>
      <c r="V9" s="107">
        <f t="shared" si="1"/>
        <v>1</v>
      </c>
      <c r="W9" s="65" t="s">
        <v>488</v>
      </c>
      <c r="X9" s="67" t="s">
        <v>494</v>
      </c>
      <c r="Y9" s="108">
        <f>IF(V9&lt;&gt;"",V9-K9,"")</f>
        <v>1</v>
      </c>
      <c r="Z9" s="109">
        <f t="shared" si="2"/>
        <v>1</v>
      </c>
      <c r="AA9" s="109">
        <f t="shared" si="3"/>
        <v>0</v>
      </c>
    </row>
    <row r="10" spans="1:27" ht="40" customHeight="1" x14ac:dyDescent="0.35">
      <c r="A10" s="94">
        <v>6</v>
      </c>
      <c r="B10" s="95" t="s">
        <v>173</v>
      </c>
      <c r="C10" s="223"/>
      <c r="D10" s="165">
        <v>0</v>
      </c>
      <c r="E10" s="97">
        <v>0</v>
      </c>
      <c r="F10" s="98" t="s">
        <v>55</v>
      </c>
      <c r="G10" s="98" t="s">
        <v>55</v>
      </c>
      <c r="H10" s="98">
        <v>0</v>
      </c>
      <c r="I10" s="98" t="s">
        <v>55</v>
      </c>
      <c r="J10" s="99">
        <v>0</v>
      </c>
      <c r="K10" s="100">
        <v>0</v>
      </c>
      <c r="L10" s="131"/>
      <c r="M10" s="102" t="s">
        <v>439</v>
      </c>
      <c r="N10" s="103" t="s">
        <v>70</v>
      </c>
      <c r="O10" s="167">
        <f>IF(Equator_Principles="yes",1,(IF(OECD_GuidelinesforMNEs="yes",1,(IF(IFC_PerformanceStandards="yes",1,(IF(UN_GlobalCompact="yes",1,0)))))))</f>
        <v>1</v>
      </c>
      <c r="P10" s="105">
        <f t="shared" si="4"/>
        <v>1</v>
      </c>
      <c r="Q10" s="133" t="str">
        <f t="shared" si="5"/>
        <v>n.a.</v>
      </c>
      <c r="R10" s="133" t="str">
        <f t="shared" si="6"/>
        <v>n.a.</v>
      </c>
      <c r="S10" s="133">
        <v>1</v>
      </c>
      <c r="T10" s="133" t="str">
        <f t="shared" si="7"/>
        <v>n.a.</v>
      </c>
      <c r="U10" s="106">
        <f t="shared" si="0"/>
        <v>1</v>
      </c>
      <c r="V10" s="107">
        <f t="shared" si="1"/>
        <v>1</v>
      </c>
      <c r="W10" s="65" t="s">
        <v>488</v>
      </c>
      <c r="X10" s="67" t="s">
        <v>494</v>
      </c>
      <c r="Y10" s="108">
        <f>IF(V10&lt;&gt;"",V10-K10,"")</f>
        <v>1</v>
      </c>
      <c r="Z10" s="109">
        <f t="shared" si="2"/>
        <v>1</v>
      </c>
      <c r="AA10" s="109">
        <f t="shared" si="3"/>
        <v>0</v>
      </c>
    </row>
    <row r="11" spans="1:27" ht="40" customHeight="1" x14ac:dyDescent="0.35">
      <c r="A11" s="94">
        <v>7</v>
      </c>
      <c r="B11" s="95" t="s">
        <v>174</v>
      </c>
      <c r="C11" s="223"/>
      <c r="D11" s="165">
        <v>0</v>
      </c>
      <c r="E11" s="97">
        <v>0</v>
      </c>
      <c r="F11" s="98" t="s">
        <v>55</v>
      </c>
      <c r="G11" s="98" t="s">
        <v>55</v>
      </c>
      <c r="H11" s="98">
        <v>0</v>
      </c>
      <c r="I11" s="98" t="s">
        <v>55</v>
      </c>
      <c r="J11" s="99">
        <v>0</v>
      </c>
      <c r="K11" s="100">
        <v>0</v>
      </c>
      <c r="L11" s="131"/>
      <c r="M11" s="102" t="s">
        <v>439</v>
      </c>
      <c r="N11" s="103" t="s">
        <v>70</v>
      </c>
      <c r="O11" s="167">
        <f>IF(UN_GlobalCompact="yes",1,IF(OECD_GuidelinesforMNEs="yes",1,0))</f>
        <v>1</v>
      </c>
      <c r="P11" s="105">
        <f t="shared" ref="P11:P12" si="8">IF(O11="",0,O11)</f>
        <v>1</v>
      </c>
      <c r="Q11" s="133" t="str">
        <f t="shared" si="5"/>
        <v>n.a.</v>
      </c>
      <c r="R11" s="133" t="str">
        <f t="shared" si="6"/>
        <v>n.a.</v>
      </c>
      <c r="S11" s="133">
        <f t="shared" ref="S11:S19" si="9">IF(REL_Proprietaryassets="no","n.a.",0)</f>
        <v>0</v>
      </c>
      <c r="T11" s="133" t="str">
        <f t="shared" si="7"/>
        <v>n.a.</v>
      </c>
      <c r="U11" s="106">
        <f t="shared" ref="U11:U12" si="10">IF(AND(P11=0,SUM(Q11:T11)&gt;0),"ERROR",IF(P11="n.a.","n.a.",IF(P11=0,0,IF(COUNTIF(Q11:T11,"n.a.")=4,"n.a.",IF(COUNTIF(Q11:T11,1)=4,1,0.5+(((COUNTIF(Q11:T11,"1"))/(4-COUNTIF(Q11:T11,"n.a.")))*0.5))))))</f>
        <v>0.5</v>
      </c>
      <c r="V11" s="107">
        <f t="shared" ref="V11:V12" si="11">IF(U11="n.a.",P11,P11*U11)</f>
        <v>0.5</v>
      </c>
      <c r="W11" s="65" t="s">
        <v>488</v>
      </c>
      <c r="X11" s="67" t="s">
        <v>495</v>
      </c>
      <c r="Y11" s="108">
        <f>IF(V11&lt;&gt;"",V11-K11,"")</f>
        <v>0.5</v>
      </c>
      <c r="Z11" s="109">
        <f t="shared" ref="Z11:Z12" si="12">IF(Y11&lt;&gt;"",IF(Y11&gt;0,1,0),"")</f>
        <v>1</v>
      </c>
      <c r="AA11" s="109">
        <f t="shared" ref="AA11:AA12" si="13">IF(Y11&lt;&gt;"",IF(Y11&lt;0,1,0),"")</f>
        <v>0</v>
      </c>
    </row>
    <row r="12" spans="1:27" ht="40" customHeight="1" x14ac:dyDescent="0.35">
      <c r="A12" s="94">
        <v>8</v>
      </c>
      <c r="B12" s="95" t="s">
        <v>175</v>
      </c>
      <c r="C12" s="223"/>
      <c r="D12" s="165">
        <v>0</v>
      </c>
      <c r="E12" s="97">
        <v>0</v>
      </c>
      <c r="F12" s="98" t="s">
        <v>55</v>
      </c>
      <c r="G12" s="98" t="s">
        <v>55</v>
      </c>
      <c r="H12" s="98">
        <v>0</v>
      </c>
      <c r="I12" s="98" t="s">
        <v>55</v>
      </c>
      <c r="J12" s="99">
        <v>0</v>
      </c>
      <c r="K12" s="100">
        <v>0</v>
      </c>
      <c r="L12" s="131"/>
      <c r="M12" s="102" t="s">
        <v>439</v>
      </c>
      <c r="N12" s="103" t="s">
        <v>70</v>
      </c>
      <c r="O12" s="167">
        <f>IF(IFC_PerformanceStandards="yes",1,0)</f>
        <v>0</v>
      </c>
      <c r="P12" s="105">
        <f t="shared" si="8"/>
        <v>0</v>
      </c>
      <c r="Q12" s="133" t="str">
        <f t="shared" si="5"/>
        <v>n.a.</v>
      </c>
      <c r="R12" s="133" t="str">
        <f t="shared" si="6"/>
        <v>n.a.</v>
      </c>
      <c r="S12" s="133">
        <f t="shared" si="9"/>
        <v>0</v>
      </c>
      <c r="T12" s="133" t="str">
        <f t="shared" si="7"/>
        <v>n.a.</v>
      </c>
      <c r="U12" s="106">
        <f t="shared" si="10"/>
        <v>0</v>
      </c>
      <c r="V12" s="107">
        <f t="shared" si="11"/>
        <v>0</v>
      </c>
      <c r="X12" s="65" t="s">
        <v>502</v>
      </c>
      <c r="Y12" s="108">
        <f>IF(V12&lt;&gt;"",V12-K12,"")</f>
        <v>0</v>
      </c>
      <c r="Z12" s="109">
        <f t="shared" si="12"/>
        <v>0</v>
      </c>
      <c r="AA12" s="109">
        <f t="shared" si="13"/>
        <v>0</v>
      </c>
    </row>
    <row r="13" spans="1:27" ht="40" customHeight="1" x14ac:dyDescent="0.35">
      <c r="A13" s="94">
        <v>9</v>
      </c>
      <c r="B13" s="95" t="s">
        <v>176</v>
      </c>
      <c r="C13" s="223"/>
      <c r="D13" s="165">
        <v>0</v>
      </c>
      <c r="E13" s="97">
        <v>0</v>
      </c>
      <c r="F13" s="98" t="s">
        <v>55</v>
      </c>
      <c r="G13" s="98" t="s">
        <v>55</v>
      </c>
      <c r="H13" s="98">
        <v>0</v>
      </c>
      <c r="I13" s="98" t="s">
        <v>55</v>
      </c>
      <c r="J13" s="99">
        <v>0</v>
      </c>
      <c r="K13" s="100">
        <v>0</v>
      </c>
      <c r="L13" s="131"/>
      <c r="M13" s="102" t="s">
        <v>439</v>
      </c>
      <c r="N13" s="103" t="s">
        <v>70</v>
      </c>
      <c r="O13" s="167">
        <f>IF(IFC_PerformanceStandards="yes",1,(IF(Equator_Principles="yes",1,0)))</f>
        <v>0</v>
      </c>
      <c r="P13" s="105">
        <f t="shared" si="4"/>
        <v>0</v>
      </c>
      <c r="Q13" s="133" t="str">
        <f t="shared" si="5"/>
        <v>n.a.</v>
      </c>
      <c r="R13" s="133" t="str">
        <f t="shared" si="6"/>
        <v>n.a.</v>
      </c>
      <c r="S13" s="133">
        <f t="shared" si="9"/>
        <v>0</v>
      </c>
      <c r="T13" s="133" t="str">
        <f t="shared" si="7"/>
        <v>n.a.</v>
      </c>
      <c r="U13" s="106">
        <f t="shared" si="0"/>
        <v>0</v>
      </c>
      <c r="V13" s="107">
        <f t="shared" si="1"/>
        <v>0</v>
      </c>
      <c r="X13" s="65" t="s">
        <v>502</v>
      </c>
      <c r="Y13" s="108">
        <f>IF(V13&lt;&gt;"",V13-K13,"")</f>
        <v>0</v>
      </c>
      <c r="Z13" s="109">
        <f t="shared" si="2"/>
        <v>0</v>
      </c>
      <c r="AA13" s="109">
        <f t="shared" si="3"/>
        <v>0</v>
      </c>
    </row>
    <row r="14" spans="1:27" ht="40" customHeight="1" x14ac:dyDescent="0.35">
      <c r="A14" s="94">
        <v>10</v>
      </c>
      <c r="B14" s="95" t="s">
        <v>177</v>
      </c>
      <c r="C14" s="223"/>
      <c r="D14" s="165"/>
      <c r="E14" s="97">
        <v>0</v>
      </c>
      <c r="F14" s="98" t="s">
        <v>55</v>
      </c>
      <c r="G14" s="98" t="s">
        <v>55</v>
      </c>
      <c r="H14" s="98">
        <v>0</v>
      </c>
      <c r="I14" s="98" t="s">
        <v>55</v>
      </c>
      <c r="J14" s="99">
        <v>0</v>
      </c>
      <c r="K14" s="100">
        <v>0</v>
      </c>
      <c r="L14" s="131"/>
      <c r="M14" s="102" t="s">
        <v>439</v>
      </c>
      <c r="N14" s="103" t="s">
        <v>70</v>
      </c>
      <c r="O14" s="167"/>
      <c r="P14" s="105">
        <f t="shared" si="4"/>
        <v>0</v>
      </c>
      <c r="Q14" s="133" t="str">
        <f t="shared" si="5"/>
        <v>n.a.</v>
      </c>
      <c r="R14" s="133" t="str">
        <f t="shared" si="6"/>
        <v>n.a.</v>
      </c>
      <c r="S14" s="133">
        <f t="shared" si="9"/>
        <v>0</v>
      </c>
      <c r="T14" s="133" t="str">
        <f t="shared" si="7"/>
        <v>n.a.</v>
      </c>
      <c r="U14" s="106">
        <f t="shared" si="0"/>
        <v>0</v>
      </c>
      <c r="V14" s="107">
        <f t="shared" si="1"/>
        <v>0</v>
      </c>
      <c r="X14" s="65" t="s">
        <v>502</v>
      </c>
      <c r="Y14" s="108">
        <f>IF(V14&lt;&gt;"",V14-K14,"")</f>
        <v>0</v>
      </c>
      <c r="Z14" s="109">
        <f t="shared" si="2"/>
        <v>0</v>
      </c>
      <c r="AA14" s="109">
        <f t="shared" si="3"/>
        <v>0</v>
      </c>
    </row>
    <row r="15" spans="1:27" ht="40" customHeight="1" x14ac:dyDescent="0.35">
      <c r="A15" s="94">
        <v>11</v>
      </c>
      <c r="B15" s="95" t="s">
        <v>178</v>
      </c>
      <c r="C15" s="95"/>
      <c r="D15" s="165"/>
      <c r="E15" s="97">
        <v>0</v>
      </c>
      <c r="F15" s="98" t="s">
        <v>55</v>
      </c>
      <c r="G15" s="98" t="s">
        <v>55</v>
      </c>
      <c r="H15" s="98">
        <v>0</v>
      </c>
      <c r="I15" s="98" t="s">
        <v>55</v>
      </c>
      <c r="J15" s="99">
        <v>0</v>
      </c>
      <c r="K15" s="100">
        <v>0</v>
      </c>
      <c r="L15" s="131"/>
      <c r="M15" s="102" t="s">
        <v>439</v>
      </c>
      <c r="N15" s="103" t="s">
        <v>70</v>
      </c>
      <c r="O15" s="167"/>
      <c r="P15" s="105">
        <f t="shared" si="4"/>
        <v>0</v>
      </c>
      <c r="Q15" s="133" t="str">
        <f t="shared" si="5"/>
        <v>n.a.</v>
      </c>
      <c r="R15" s="133" t="str">
        <f t="shared" si="6"/>
        <v>n.a.</v>
      </c>
      <c r="S15" s="133">
        <f t="shared" si="9"/>
        <v>0</v>
      </c>
      <c r="T15" s="133" t="str">
        <f t="shared" si="7"/>
        <v>n.a.</v>
      </c>
      <c r="U15" s="106">
        <f t="shared" si="0"/>
        <v>0</v>
      </c>
      <c r="V15" s="107">
        <f t="shared" si="1"/>
        <v>0</v>
      </c>
      <c r="X15" s="65" t="s">
        <v>502</v>
      </c>
      <c r="Y15" s="108">
        <f>IF(V15&lt;&gt;"",V15-K15,"")</f>
        <v>0</v>
      </c>
      <c r="Z15" s="109">
        <f t="shared" si="2"/>
        <v>0</v>
      </c>
      <c r="AA15" s="109">
        <f t="shared" si="3"/>
        <v>0</v>
      </c>
    </row>
    <row r="16" spans="1:27" ht="40" customHeight="1" x14ac:dyDescent="0.35">
      <c r="A16" s="94">
        <v>12</v>
      </c>
      <c r="B16" s="95" t="s">
        <v>179</v>
      </c>
      <c r="C16" s="95"/>
      <c r="D16" s="165"/>
      <c r="E16" s="97">
        <v>0</v>
      </c>
      <c r="F16" s="98" t="s">
        <v>55</v>
      </c>
      <c r="G16" s="98" t="s">
        <v>55</v>
      </c>
      <c r="H16" s="98">
        <v>0</v>
      </c>
      <c r="I16" s="98" t="s">
        <v>55</v>
      </c>
      <c r="J16" s="99">
        <v>0</v>
      </c>
      <c r="K16" s="100">
        <v>0</v>
      </c>
      <c r="L16" s="131"/>
      <c r="M16" s="102" t="s">
        <v>439</v>
      </c>
      <c r="N16" s="103" t="s">
        <v>70</v>
      </c>
      <c r="O16" s="167"/>
      <c r="P16" s="105">
        <f>IF(O16="",0,O16)</f>
        <v>0</v>
      </c>
      <c r="Q16" s="133" t="str">
        <f t="shared" si="5"/>
        <v>n.a.</v>
      </c>
      <c r="R16" s="133" t="str">
        <f t="shared" si="6"/>
        <v>n.a.</v>
      </c>
      <c r="S16" s="133">
        <f t="shared" si="9"/>
        <v>0</v>
      </c>
      <c r="T16" s="133" t="str">
        <f t="shared" si="7"/>
        <v>n.a.</v>
      </c>
      <c r="U16" s="106">
        <f>IF(AND(P16=0,SUM(Q16:T16)&gt;0),"ERROR",IF(P16="n.a.","n.a.",IF(P16=0,0,IF(COUNTIF(Q16:T16,"n.a.")=4,"n.a.",IF(COUNTIF(Q16:T16,1)=4,1,0.5+(((COUNTIF(Q16:T16,"1"))/(4-COUNTIF(Q16:T16,"n.a.")))*0.5))))))</f>
        <v>0</v>
      </c>
      <c r="V16" s="107">
        <f>IF(U16="n.a.",P16,P16*U16)</f>
        <v>0</v>
      </c>
      <c r="X16" s="65" t="s">
        <v>502</v>
      </c>
      <c r="Y16" s="108">
        <f>IF(V16&lt;&gt;"",V16-K16,"")</f>
        <v>0</v>
      </c>
      <c r="Z16" s="109">
        <f>IF(Y16&lt;&gt;"",IF(Y16&gt;0,1,0),"")</f>
        <v>0</v>
      </c>
      <c r="AA16" s="109">
        <f>IF(Y16&lt;&gt;"",IF(Y16&lt;0,1,0),"")</f>
        <v>0</v>
      </c>
    </row>
    <row r="17" spans="1:27" ht="40" customHeight="1" x14ac:dyDescent="0.35">
      <c r="A17" s="94">
        <v>13</v>
      </c>
      <c r="B17" s="95" t="s">
        <v>180</v>
      </c>
      <c r="C17" s="95"/>
      <c r="D17" s="165"/>
      <c r="E17" s="97">
        <v>0</v>
      </c>
      <c r="F17" s="98" t="s">
        <v>55</v>
      </c>
      <c r="G17" s="98" t="s">
        <v>55</v>
      </c>
      <c r="H17" s="98">
        <v>0</v>
      </c>
      <c r="I17" s="98" t="s">
        <v>55</v>
      </c>
      <c r="J17" s="99">
        <v>0</v>
      </c>
      <c r="K17" s="100">
        <v>0</v>
      </c>
      <c r="L17" s="131"/>
      <c r="M17" s="102" t="s">
        <v>439</v>
      </c>
      <c r="N17" s="103" t="s">
        <v>70</v>
      </c>
      <c r="O17" s="167"/>
      <c r="P17" s="105">
        <f t="shared" si="4"/>
        <v>0</v>
      </c>
      <c r="Q17" s="133" t="str">
        <f t="shared" si="5"/>
        <v>n.a.</v>
      </c>
      <c r="R17" s="133" t="str">
        <f t="shared" si="6"/>
        <v>n.a.</v>
      </c>
      <c r="S17" s="133">
        <f t="shared" si="9"/>
        <v>0</v>
      </c>
      <c r="T17" s="133" t="str">
        <f t="shared" si="7"/>
        <v>n.a.</v>
      </c>
      <c r="U17" s="106">
        <f t="shared" si="0"/>
        <v>0</v>
      </c>
      <c r="V17" s="107">
        <f t="shared" si="1"/>
        <v>0</v>
      </c>
      <c r="X17" s="65" t="s">
        <v>502</v>
      </c>
      <c r="Y17" s="108">
        <f>IF(V17&lt;&gt;"",V17-K17,"")</f>
        <v>0</v>
      </c>
      <c r="Z17" s="109">
        <f t="shared" si="2"/>
        <v>0</v>
      </c>
      <c r="AA17" s="109">
        <f t="shared" si="3"/>
        <v>0</v>
      </c>
    </row>
    <row r="18" spans="1:27" ht="40" customHeight="1" x14ac:dyDescent="0.35">
      <c r="A18" s="94">
        <v>14</v>
      </c>
      <c r="B18" s="95" t="s">
        <v>181</v>
      </c>
      <c r="C18" s="95"/>
      <c r="D18" s="165">
        <v>0</v>
      </c>
      <c r="E18" s="97">
        <v>0</v>
      </c>
      <c r="F18" s="98" t="s">
        <v>55</v>
      </c>
      <c r="G18" s="98" t="s">
        <v>55</v>
      </c>
      <c r="H18" s="98">
        <v>0</v>
      </c>
      <c r="I18" s="98" t="s">
        <v>55</v>
      </c>
      <c r="J18" s="99">
        <v>0</v>
      </c>
      <c r="K18" s="100">
        <v>0</v>
      </c>
      <c r="L18" s="131"/>
      <c r="M18" s="102" t="s">
        <v>439</v>
      </c>
      <c r="N18" s="103" t="s">
        <v>70</v>
      </c>
      <c r="O18" s="167">
        <f>IF(OECD_GuidelinesforMNEs="yes",1,0)</f>
        <v>0</v>
      </c>
      <c r="P18" s="105">
        <f t="shared" si="4"/>
        <v>0</v>
      </c>
      <c r="Q18" s="133" t="str">
        <f t="shared" si="5"/>
        <v>n.a.</v>
      </c>
      <c r="R18" s="133" t="str">
        <f t="shared" si="6"/>
        <v>n.a.</v>
      </c>
      <c r="S18" s="133">
        <f t="shared" si="9"/>
        <v>0</v>
      </c>
      <c r="T18" s="133" t="str">
        <f t="shared" si="7"/>
        <v>n.a.</v>
      </c>
      <c r="U18" s="106">
        <f t="shared" si="0"/>
        <v>0</v>
      </c>
      <c r="V18" s="107">
        <f t="shared" si="1"/>
        <v>0</v>
      </c>
      <c r="X18" s="65" t="s">
        <v>502</v>
      </c>
      <c r="Y18" s="108">
        <f>IF(V18&lt;&gt;"",V18-K18,"")</f>
        <v>0</v>
      </c>
      <c r="Z18" s="109">
        <f t="shared" si="2"/>
        <v>0</v>
      </c>
      <c r="AA18" s="109">
        <f t="shared" si="3"/>
        <v>0</v>
      </c>
    </row>
    <row r="19" spans="1:27" ht="40" customHeight="1" x14ac:dyDescent="0.35">
      <c r="A19" s="94">
        <v>15</v>
      </c>
      <c r="B19" s="95" t="s">
        <v>182</v>
      </c>
      <c r="C19" s="95"/>
      <c r="D19" s="232"/>
      <c r="E19" s="97">
        <v>0</v>
      </c>
      <c r="F19" s="98" t="s">
        <v>55</v>
      </c>
      <c r="G19" s="98" t="s">
        <v>55</v>
      </c>
      <c r="H19" s="98">
        <v>0</v>
      </c>
      <c r="I19" s="98" t="s">
        <v>55</v>
      </c>
      <c r="J19" s="99">
        <v>0</v>
      </c>
      <c r="K19" s="100">
        <v>0</v>
      </c>
      <c r="L19" s="131"/>
      <c r="M19" s="102" t="s">
        <v>439</v>
      </c>
      <c r="N19" s="103" t="s">
        <v>70</v>
      </c>
      <c r="O19" s="229"/>
      <c r="P19" s="105">
        <f t="shared" si="4"/>
        <v>0</v>
      </c>
      <c r="Q19" s="133" t="str">
        <f t="shared" si="5"/>
        <v>n.a.</v>
      </c>
      <c r="R19" s="133" t="str">
        <f t="shared" si="6"/>
        <v>n.a.</v>
      </c>
      <c r="S19" s="133">
        <f t="shared" si="9"/>
        <v>0</v>
      </c>
      <c r="T19" s="133" t="str">
        <f t="shared" si="7"/>
        <v>n.a.</v>
      </c>
      <c r="U19" s="106">
        <f t="shared" si="0"/>
        <v>0</v>
      </c>
      <c r="V19" s="107">
        <f t="shared" si="1"/>
        <v>0</v>
      </c>
      <c r="X19" s="65" t="s">
        <v>502</v>
      </c>
      <c r="Y19" s="108">
        <f>IF(V19&lt;&gt;"",V19-K19,"")</f>
        <v>0</v>
      </c>
      <c r="Z19" s="109">
        <f t="shared" si="2"/>
        <v>0</v>
      </c>
      <c r="AA19" s="109">
        <f t="shared" si="3"/>
        <v>0</v>
      </c>
    </row>
    <row r="20" spans="1:27" s="174" customFormat="1" ht="40" customHeight="1" x14ac:dyDescent="0.35">
      <c r="A20" s="175" t="s">
        <v>8</v>
      </c>
      <c r="B20" s="176"/>
      <c r="C20" s="176"/>
      <c r="D20" s="177"/>
      <c r="E20" s="179">
        <f>AVERAGE(E4:E19)*10</f>
        <v>0.33333333333333331</v>
      </c>
      <c r="F20" s="179"/>
      <c r="G20" s="179"/>
      <c r="H20" s="179"/>
      <c r="I20" s="179"/>
      <c r="J20" s="180">
        <f>IFERROR(K20/E20,"")</f>
        <v>1</v>
      </c>
      <c r="K20" s="181">
        <f>AVERAGE(K4:K19)*10</f>
        <v>0.33333333333333331</v>
      </c>
      <c r="L20" s="182"/>
      <c r="M20" s="183"/>
      <c r="N20" s="184"/>
      <c r="O20" s="185"/>
      <c r="P20" s="186">
        <f>AVERAGE(P4:P19)*10</f>
        <v>4.666666666666667</v>
      </c>
      <c r="Q20" s="187"/>
      <c r="R20" s="187"/>
      <c r="S20" s="187"/>
      <c r="T20" s="187"/>
      <c r="U20" s="188">
        <f>IFERROR(V20/P20,"")</f>
        <v>0.9285714285714286</v>
      </c>
      <c r="V20" s="189">
        <f>AVERAGE(V4:V19)*10</f>
        <v>4.3333333333333339</v>
      </c>
      <c r="W20" s="190"/>
      <c r="X20" s="190"/>
      <c r="Y20" s="191">
        <f>V20-K20</f>
        <v>4.0000000000000009</v>
      </c>
      <c r="Z20" s="192">
        <f>SUM(Z4:Z19)</f>
        <v>7</v>
      </c>
      <c r="AA20" s="192">
        <f>SUM(AA4:AA19)</f>
        <v>0</v>
      </c>
    </row>
    <row r="21" spans="1:27" x14ac:dyDescent="0.35">
      <c r="A21" s="193" t="s">
        <v>123</v>
      </c>
      <c r="B21" s="194"/>
      <c r="C21" s="194"/>
      <c r="D21" s="195"/>
      <c r="E21" s="197">
        <f>E20/10</f>
        <v>3.3333333333333333E-2</v>
      </c>
      <c r="F21" s="197"/>
      <c r="G21" s="197"/>
      <c r="H21" s="197"/>
      <c r="I21" s="197"/>
      <c r="J21" s="197"/>
      <c r="K21" s="198">
        <f>K20/10</f>
        <v>3.3333333333333333E-2</v>
      </c>
      <c r="L21" s="199"/>
      <c r="M21" s="199"/>
      <c r="N21" s="200"/>
      <c r="O21" s="201"/>
      <c r="P21" s="202">
        <f>P20/10</f>
        <v>0.46666666666666667</v>
      </c>
      <c r="Q21" s="203"/>
      <c r="R21" s="203"/>
      <c r="S21" s="203"/>
      <c r="T21" s="203"/>
      <c r="U21" s="204"/>
      <c r="V21" s="205">
        <f>V20/10</f>
        <v>0.4333333333333334</v>
      </c>
      <c r="W21" s="206"/>
      <c r="X21" s="206"/>
      <c r="Y21" s="207"/>
      <c r="Z21" s="208"/>
      <c r="AA21" s="208"/>
    </row>
    <row r="23" spans="1:27" x14ac:dyDescent="0.35">
      <c r="N23" s="210" t="s">
        <v>124</v>
      </c>
    </row>
    <row r="24" spans="1:27" x14ac:dyDescent="0.35">
      <c r="N24" s="209" t="s">
        <v>87</v>
      </c>
      <c r="O24" s="65" t="s">
        <v>125</v>
      </c>
    </row>
    <row r="25" spans="1:27" x14ac:dyDescent="0.35">
      <c r="N25" s="209" t="s">
        <v>70</v>
      </c>
      <c r="O25" s="65" t="s">
        <v>126</v>
      </c>
    </row>
    <row r="26" spans="1:27" x14ac:dyDescent="0.35">
      <c r="N26" s="209" t="s">
        <v>75</v>
      </c>
      <c r="O26" s="65" t="s">
        <v>127</v>
      </c>
    </row>
    <row r="27" spans="1:27" x14ac:dyDescent="0.35">
      <c r="N27" s="209" t="s">
        <v>108</v>
      </c>
      <c r="O27" s="65" t="s">
        <v>128</v>
      </c>
    </row>
    <row r="28" spans="1:27" x14ac:dyDescent="0.35">
      <c r="N28" s="209" t="s">
        <v>72</v>
      </c>
      <c r="O28" s="65" t="s">
        <v>129</v>
      </c>
    </row>
  </sheetData>
  <dataValidations count="1">
    <dataValidation type="list" allowBlank="1" showDropDown="1" showErrorMessage="1" error="Please insert 0, 1 or n.a.!" sqref="Q4:T5 Q7:T19" xr:uid="{00360084-00EF-4DFA-8970-006D00ED00F7}"/>
  </dataValidations>
  <hyperlinks>
    <hyperlink ref="W4" r:id="rId1" xr:uid="{5D50B1C9-7AE4-4B13-8A53-E38B5194673D}"/>
  </hyperlinks>
  <pageMargins left="0.70078740157480324" right="0.70078740157480324" top="0.75196850393700787" bottom="0.75196850393700787" header="0.3" footer="0.3"/>
  <pageSetup paperSize="9" firstPageNumber="429496729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FCB3B"/>
  </sheetPr>
  <dimension ref="A1:AA64"/>
  <sheetViews>
    <sheetView zoomScale="85" workbookViewId="0">
      <pane xSplit="2" ySplit="2" topLeftCell="T3" activePane="bottomRight" state="frozen"/>
      <selection activeCell="B17" sqref="B17"/>
      <selection pane="topRight"/>
      <selection pane="bottomLeft"/>
      <selection pane="bottomRight" activeCell="AC4" sqref="AC4"/>
    </sheetView>
  </sheetViews>
  <sheetFormatPr defaultColWidth="9.1796875" defaultRowHeight="40" customHeight="1" x14ac:dyDescent="0.35"/>
  <cols>
    <col min="1" max="1" width="4.6328125" style="66" customWidth="1"/>
    <col min="2" max="2" width="62.1796875" style="67" customWidth="1"/>
    <col min="3" max="3" width="10.453125" style="67" bestFit="1" customWidth="1"/>
    <col min="4" max="4" width="6.453125" style="65" customWidth="1"/>
    <col min="5" max="11" width="5.6328125" style="65" customWidth="1"/>
    <col min="12" max="13" width="20.6328125" style="65" customWidth="1"/>
    <col min="14" max="14" width="17.1796875" style="65" customWidth="1"/>
    <col min="15" max="15" width="6.453125" style="65" customWidth="1"/>
    <col min="16"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183</v>
      </c>
      <c r="B2" s="69"/>
      <c r="C2" s="70" t="s">
        <v>0</v>
      </c>
      <c r="D2" s="233" t="s">
        <v>1</v>
      </c>
      <c r="E2" s="72" t="s">
        <v>2</v>
      </c>
      <c r="F2" s="73" t="s">
        <v>42</v>
      </c>
      <c r="G2" s="73" t="s">
        <v>43</v>
      </c>
      <c r="H2" s="74" t="s">
        <v>44</v>
      </c>
      <c r="I2" s="74" t="s">
        <v>45</v>
      </c>
      <c r="J2" s="72" t="s">
        <v>3</v>
      </c>
      <c r="K2" s="72" t="s">
        <v>65</v>
      </c>
      <c r="L2" s="75" t="s">
        <v>66</v>
      </c>
      <c r="M2" s="75" t="s">
        <v>5</v>
      </c>
      <c r="N2" s="69" t="s">
        <v>67</v>
      </c>
      <c r="O2" s="76" t="s">
        <v>1</v>
      </c>
      <c r="P2" s="77" t="s">
        <v>2</v>
      </c>
      <c r="Q2" s="78" t="s">
        <v>42</v>
      </c>
      <c r="R2" s="78" t="s">
        <v>43</v>
      </c>
      <c r="S2" s="79" t="s">
        <v>44</v>
      </c>
      <c r="T2" s="79" t="s">
        <v>45</v>
      </c>
      <c r="U2" s="80" t="s">
        <v>3</v>
      </c>
      <c r="V2" s="80" t="s">
        <v>65</v>
      </c>
      <c r="W2" s="81" t="s">
        <v>4</v>
      </c>
      <c r="X2" s="81" t="s">
        <v>5</v>
      </c>
      <c r="Y2" s="80" t="s">
        <v>13</v>
      </c>
      <c r="Z2" s="80" t="s">
        <v>14</v>
      </c>
      <c r="AA2" s="80" t="s">
        <v>15</v>
      </c>
    </row>
    <row r="3" spans="1:27" s="82" customFormat="1" ht="30" customHeight="1" x14ac:dyDescent="0.35">
      <c r="A3" s="83" t="s">
        <v>68</v>
      </c>
      <c r="B3" s="84"/>
      <c r="C3" s="84"/>
      <c r="D3" s="234"/>
      <c r="E3" s="86"/>
      <c r="F3" s="86"/>
      <c r="G3" s="86"/>
      <c r="H3" s="87"/>
      <c r="I3" s="87"/>
      <c r="J3" s="87"/>
      <c r="K3" s="87"/>
      <c r="L3" s="88"/>
      <c r="M3" s="88"/>
      <c r="N3" s="89"/>
      <c r="O3" s="90"/>
      <c r="P3" s="91"/>
      <c r="Q3" s="91"/>
      <c r="R3" s="91"/>
      <c r="S3" s="91"/>
      <c r="T3" s="91"/>
      <c r="U3" s="90"/>
      <c r="V3" s="90"/>
      <c r="W3" s="92"/>
      <c r="X3" s="92"/>
      <c r="Y3" s="93"/>
      <c r="Z3" s="93"/>
      <c r="AA3" s="93"/>
    </row>
    <row r="4" spans="1:27" ht="40" customHeight="1" x14ac:dyDescent="0.35">
      <c r="A4" s="94">
        <v>1</v>
      </c>
      <c r="B4" s="95" t="s">
        <v>184</v>
      </c>
      <c r="C4" s="95"/>
      <c r="D4" s="235"/>
      <c r="E4" s="97">
        <v>1</v>
      </c>
      <c r="F4" s="98" t="s">
        <v>55</v>
      </c>
      <c r="G4" s="98" t="s">
        <v>55</v>
      </c>
      <c r="H4" s="98" t="s">
        <v>55</v>
      </c>
      <c r="I4" s="98" t="s">
        <v>55</v>
      </c>
      <c r="J4" s="99" t="s">
        <v>55</v>
      </c>
      <c r="K4" s="100">
        <v>1</v>
      </c>
      <c r="L4" s="101" t="s">
        <v>415</v>
      </c>
      <c r="M4" s="102" t="s">
        <v>440</v>
      </c>
      <c r="N4" s="103" t="s">
        <v>70</v>
      </c>
      <c r="O4" s="104"/>
      <c r="P4" s="105">
        <v>1</v>
      </c>
      <c r="Q4" s="141" t="s">
        <v>55</v>
      </c>
      <c r="R4" s="141" t="s">
        <v>55</v>
      </c>
      <c r="S4" s="141" t="s">
        <v>55</v>
      </c>
      <c r="T4" s="141" t="s">
        <v>55</v>
      </c>
      <c r="U4" s="106" t="str">
        <f t="shared" ref="U4:U23" si="0">IF(AND(P4=0,SUM(Q4:T4)&gt;0),"ERROR",IF(P4="n.a.","n.a.",IF(P4=0,0,IF(COUNTIF(Q4:T4,"n.a.")=4,"n.a.",IF(COUNTIF(Q4:T4,1)=4,1,0.5+(((COUNTIF(Q4:T4,"1"))/(4-COUNTIF(Q4:T4,"n.a.")))*0.5))))))</f>
        <v>n.a.</v>
      </c>
      <c r="V4" s="107">
        <f t="shared" ref="V4:V23" si="1">IF(U4="n.a.",P4,P4*U4)</f>
        <v>1</v>
      </c>
      <c r="W4" s="272" t="s">
        <v>401</v>
      </c>
      <c r="X4" s="67" t="s">
        <v>508</v>
      </c>
      <c r="Y4" s="108">
        <f>IF(V4&lt;&gt;"",V4-K4,"")</f>
        <v>0</v>
      </c>
      <c r="Z4" s="109">
        <f t="shared" ref="Z4:Z23" si="2">IF(Y4&lt;&gt;"",IF(Y4&gt;0,1,0),"")</f>
        <v>0</v>
      </c>
      <c r="AA4" s="109">
        <f t="shared" ref="AA4:AA23" si="3">IF(Y4&lt;&gt;"",IF(Y4&lt;0,1,0),"")</f>
        <v>0</v>
      </c>
    </row>
    <row r="5" spans="1:27" ht="40" customHeight="1" x14ac:dyDescent="0.35">
      <c r="A5" s="94">
        <v>2</v>
      </c>
      <c r="B5" s="95" t="s">
        <v>185</v>
      </c>
      <c r="C5" s="95"/>
      <c r="D5" s="235"/>
      <c r="E5" s="97">
        <v>1</v>
      </c>
      <c r="F5" s="98" t="s">
        <v>55</v>
      </c>
      <c r="G5" s="98" t="s">
        <v>55</v>
      </c>
      <c r="H5" s="98" t="s">
        <v>55</v>
      </c>
      <c r="I5" s="98" t="s">
        <v>55</v>
      </c>
      <c r="J5" s="99" t="s">
        <v>55</v>
      </c>
      <c r="K5" s="100">
        <v>1</v>
      </c>
      <c r="L5" s="101" t="s">
        <v>415</v>
      </c>
      <c r="M5" s="102" t="s">
        <v>441</v>
      </c>
      <c r="N5" s="103" t="s">
        <v>70</v>
      </c>
      <c r="O5" s="104"/>
      <c r="P5" s="105">
        <v>1</v>
      </c>
      <c r="Q5" s="141" t="s">
        <v>55</v>
      </c>
      <c r="R5" s="141" t="s">
        <v>55</v>
      </c>
      <c r="S5" s="141" t="s">
        <v>55</v>
      </c>
      <c r="T5" s="141" t="s">
        <v>55</v>
      </c>
      <c r="U5" s="106" t="str">
        <f t="shared" si="0"/>
        <v>n.a.</v>
      </c>
      <c r="V5" s="107">
        <f t="shared" si="1"/>
        <v>1</v>
      </c>
      <c r="W5" s="272" t="s">
        <v>401</v>
      </c>
      <c r="X5" s="67" t="s">
        <v>507</v>
      </c>
      <c r="Y5" s="108">
        <f>IF(V5&lt;&gt;"",V5-K5,"")</f>
        <v>0</v>
      </c>
      <c r="Z5" s="109">
        <f t="shared" si="2"/>
        <v>0</v>
      </c>
      <c r="AA5" s="109">
        <f t="shared" si="3"/>
        <v>0</v>
      </c>
    </row>
    <row r="6" spans="1:27" ht="40" customHeight="1" x14ac:dyDescent="0.35">
      <c r="A6" s="94">
        <v>3</v>
      </c>
      <c r="B6" s="95" t="s">
        <v>186</v>
      </c>
      <c r="C6" s="95"/>
      <c r="D6" s="235"/>
      <c r="E6" s="97"/>
      <c r="F6" s="98"/>
      <c r="G6" s="98"/>
      <c r="H6" s="98"/>
      <c r="I6" s="98"/>
      <c r="J6" s="99"/>
      <c r="K6" s="100"/>
      <c r="L6" s="101"/>
      <c r="M6" s="102"/>
      <c r="N6" s="224" t="s">
        <v>87</v>
      </c>
      <c r="O6" s="104"/>
      <c r="P6" s="105">
        <v>1</v>
      </c>
      <c r="Q6" s="141" t="s">
        <v>55</v>
      </c>
      <c r="R6" s="141" t="s">
        <v>55</v>
      </c>
      <c r="S6" s="141" t="s">
        <v>55</v>
      </c>
      <c r="T6" s="141" t="s">
        <v>55</v>
      </c>
      <c r="U6" s="106" t="str">
        <f t="shared" si="0"/>
        <v>n.a.</v>
      </c>
      <c r="V6" s="107">
        <f t="shared" si="1"/>
        <v>1</v>
      </c>
      <c r="W6" s="65" t="s">
        <v>488</v>
      </c>
      <c r="X6" s="65" t="s">
        <v>538</v>
      </c>
      <c r="Y6" s="108"/>
      <c r="Z6" s="109"/>
      <c r="AA6" s="109"/>
    </row>
    <row r="7" spans="1:27" ht="40" customHeight="1" x14ac:dyDescent="0.35">
      <c r="A7" s="94">
        <v>4</v>
      </c>
      <c r="B7" s="95" t="s">
        <v>187</v>
      </c>
      <c r="C7" s="95"/>
      <c r="D7" s="235"/>
      <c r="E7" s="97">
        <v>0.5</v>
      </c>
      <c r="F7" s="98" t="s">
        <v>55</v>
      </c>
      <c r="G7" s="98" t="s">
        <v>55</v>
      </c>
      <c r="H7" s="98" t="s">
        <v>55</v>
      </c>
      <c r="I7" s="98" t="s">
        <v>55</v>
      </c>
      <c r="J7" s="99" t="s">
        <v>55</v>
      </c>
      <c r="K7" s="100">
        <v>0.5</v>
      </c>
      <c r="L7" s="101" t="s">
        <v>415</v>
      </c>
      <c r="M7" s="101" t="s">
        <v>442</v>
      </c>
      <c r="N7" s="103" t="s">
        <v>70</v>
      </c>
      <c r="O7" s="104"/>
      <c r="P7" s="105">
        <v>1</v>
      </c>
      <c r="Q7" s="141" t="s">
        <v>55</v>
      </c>
      <c r="R7" s="141" t="s">
        <v>55</v>
      </c>
      <c r="S7" s="141" t="s">
        <v>55</v>
      </c>
      <c r="T7" s="141" t="s">
        <v>55</v>
      </c>
      <c r="U7" s="106" t="str">
        <f t="shared" si="0"/>
        <v>n.a.</v>
      </c>
      <c r="V7" s="107">
        <f t="shared" si="1"/>
        <v>1</v>
      </c>
      <c r="W7" s="65" t="s">
        <v>488</v>
      </c>
      <c r="X7" s="67" t="s">
        <v>568</v>
      </c>
      <c r="Y7" s="108">
        <f>IF(V7&lt;&gt;"",V7-K7,"")</f>
        <v>0.5</v>
      </c>
      <c r="Z7" s="109">
        <f t="shared" si="2"/>
        <v>1</v>
      </c>
      <c r="AA7" s="109">
        <f t="shared" si="3"/>
        <v>0</v>
      </c>
    </row>
    <row r="8" spans="1:27" s="82" customFormat="1" ht="30" customHeight="1" x14ac:dyDescent="0.35">
      <c r="A8" s="83" t="s">
        <v>105</v>
      </c>
      <c r="B8" s="84"/>
      <c r="C8" s="84"/>
      <c r="D8" s="234"/>
      <c r="E8" s="86"/>
      <c r="F8" s="86"/>
      <c r="G8" s="86"/>
      <c r="H8" s="87"/>
      <c r="I8" s="87"/>
      <c r="J8" s="87"/>
      <c r="K8" s="87"/>
      <c r="L8" s="88"/>
      <c r="M8" s="88"/>
      <c r="N8" s="89"/>
      <c r="O8" s="90"/>
      <c r="P8" s="91"/>
      <c r="Q8" s="91"/>
      <c r="R8" s="91"/>
      <c r="S8" s="91"/>
      <c r="T8" s="91"/>
      <c r="U8" s="90"/>
      <c r="V8" s="90"/>
      <c r="W8" s="92"/>
      <c r="X8" s="92"/>
      <c r="Y8" s="93"/>
      <c r="Z8" s="93"/>
      <c r="AA8" s="93"/>
    </row>
    <row r="9" spans="1:27" ht="40" customHeight="1" x14ac:dyDescent="0.35">
      <c r="A9" s="94">
        <v>5</v>
      </c>
      <c r="B9" s="95" t="s">
        <v>188</v>
      </c>
      <c r="C9" s="223"/>
      <c r="D9" s="235">
        <v>0</v>
      </c>
      <c r="E9" s="97">
        <v>0</v>
      </c>
      <c r="F9" s="98" t="s">
        <v>55</v>
      </c>
      <c r="G9" s="98" t="s">
        <v>55</v>
      </c>
      <c r="H9" s="98">
        <v>0</v>
      </c>
      <c r="I9" s="98" t="s">
        <v>55</v>
      </c>
      <c r="J9" s="99">
        <v>0</v>
      </c>
      <c r="K9" s="100">
        <v>0</v>
      </c>
      <c r="L9" s="101"/>
      <c r="M9" s="102" t="s">
        <v>419</v>
      </c>
      <c r="N9" s="103" t="s">
        <v>70</v>
      </c>
      <c r="O9" s="167">
        <f>IF(OECD_GuidelinesforMNEs="yes",1,(IF(IFC_PerformanceStandards="yes",1,(IF(UN_GlobalCompact="yes",1,0)))))</f>
        <v>1</v>
      </c>
      <c r="P9" s="105">
        <f t="shared" ref="P9:P23" si="4">IF(O9="",0,O9)</f>
        <v>1</v>
      </c>
      <c r="Q9" s="133" t="str">
        <f t="shared" ref="Q9:Q23" si="5">IF(REL_Corpcredits="no","n.a.",0)</f>
        <v>n.a.</v>
      </c>
      <c r="R9" s="133" t="str">
        <f t="shared" ref="R9:R23" si="6">IF(REL_Projectfin="no","n.a.",0)</f>
        <v>n.a.</v>
      </c>
      <c r="S9" s="133">
        <v>1</v>
      </c>
      <c r="T9" s="133" t="str">
        <f t="shared" ref="T9:T23" si="7">IF(REL_Assetmanagement="no","n.a.",0)</f>
        <v>n.a.</v>
      </c>
      <c r="U9" s="106">
        <f t="shared" si="0"/>
        <v>1</v>
      </c>
      <c r="V9" s="107">
        <f t="shared" si="1"/>
        <v>1</v>
      </c>
      <c r="W9" s="65" t="s">
        <v>488</v>
      </c>
      <c r="X9" s="67" t="s">
        <v>496</v>
      </c>
      <c r="Y9" s="108">
        <f>IF(V9&lt;&gt;"",V9-K9,"")</f>
        <v>1</v>
      </c>
      <c r="Z9" s="109">
        <f t="shared" si="2"/>
        <v>1</v>
      </c>
      <c r="AA9" s="109">
        <f t="shared" si="3"/>
        <v>0</v>
      </c>
    </row>
    <row r="10" spans="1:27" ht="40" customHeight="1" x14ac:dyDescent="0.35">
      <c r="A10" s="94">
        <v>6</v>
      </c>
      <c r="B10" s="95" t="s">
        <v>189</v>
      </c>
      <c r="C10" s="223"/>
      <c r="D10" s="235">
        <v>0</v>
      </c>
      <c r="E10" s="97">
        <v>0</v>
      </c>
      <c r="F10" s="98" t="s">
        <v>55</v>
      </c>
      <c r="G10" s="98" t="s">
        <v>55</v>
      </c>
      <c r="H10" s="98">
        <v>0</v>
      </c>
      <c r="I10" s="98" t="s">
        <v>55</v>
      </c>
      <c r="J10" s="99">
        <v>0</v>
      </c>
      <c r="K10" s="100">
        <v>0</v>
      </c>
      <c r="L10" s="101"/>
      <c r="M10" s="102" t="s">
        <v>419</v>
      </c>
      <c r="N10" s="103" t="s">
        <v>70</v>
      </c>
      <c r="O10" s="167">
        <f>IF(UN_GlobalCompact="yes",1,(IF(IFC_PerformanceStandards="yes",1,(IF(OECD_GuidelinesforMNEs="yes",1,0)))))</f>
        <v>1</v>
      </c>
      <c r="P10" s="105">
        <f t="shared" si="4"/>
        <v>1</v>
      </c>
      <c r="Q10" s="133" t="str">
        <f t="shared" si="5"/>
        <v>n.a.</v>
      </c>
      <c r="R10" s="133" t="str">
        <f t="shared" si="6"/>
        <v>n.a.</v>
      </c>
      <c r="S10" s="133">
        <v>1</v>
      </c>
      <c r="T10" s="133" t="str">
        <f t="shared" si="7"/>
        <v>n.a.</v>
      </c>
      <c r="U10" s="106">
        <f t="shared" si="0"/>
        <v>1</v>
      </c>
      <c r="V10" s="107">
        <f t="shared" si="1"/>
        <v>1</v>
      </c>
      <c r="W10" s="65" t="s">
        <v>488</v>
      </c>
      <c r="X10" s="67" t="s">
        <v>497</v>
      </c>
      <c r="Y10" s="108">
        <f t="shared" ref="Y10:Y23" si="8">IF(V10&lt;&gt;"",V10-K10,"")</f>
        <v>1</v>
      </c>
      <c r="Z10" s="109">
        <f t="shared" si="2"/>
        <v>1</v>
      </c>
      <c r="AA10" s="109">
        <f t="shared" si="3"/>
        <v>0</v>
      </c>
    </row>
    <row r="11" spans="1:27" ht="40" customHeight="1" x14ac:dyDescent="0.35">
      <c r="A11" s="94">
        <v>7</v>
      </c>
      <c r="B11" s="95" t="s">
        <v>190</v>
      </c>
      <c r="C11" s="223"/>
      <c r="D11" s="235">
        <v>0</v>
      </c>
      <c r="E11" s="97">
        <v>0</v>
      </c>
      <c r="F11" s="98" t="s">
        <v>55</v>
      </c>
      <c r="G11" s="98" t="s">
        <v>55</v>
      </c>
      <c r="H11" s="98">
        <v>0</v>
      </c>
      <c r="I11" s="98" t="s">
        <v>55</v>
      </c>
      <c r="J11" s="99">
        <v>0</v>
      </c>
      <c r="K11" s="100">
        <v>0</v>
      </c>
      <c r="L11" s="131"/>
      <c r="M11" s="102" t="s">
        <v>419</v>
      </c>
      <c r="N11" s="103" t="s">
        <v>70</v>
      </c>
      <c r="O11" s="167">
        <f t="shared" ref="O11:O12" si="9">IF(OECD_GuidelinesforMNEs="yes",1,(IF(UN_GlobalCompact="yes",1,(IF(IFC_PerformanceStandards="yes",1,0)))))</f>
        <v>1</v>
      </c>
      <c r="P11" s="105">
        <f t="shared" si="4"/>
        <v>1</v>
      </c>
      <c r="Q11" s="133" t="str">
        <f t="shared" si="5"/>
        <v>n.a.</v>
      </c>
      <c r="R11" s="133" t="str">
        <f t="shared" si="6"/>
        <v>n.a.</v>
      </c>
      <c r="S11" s="133">
        <v>1</v>
      </c>
      <c r="T11" s="133" t="str">
        <f t="shared" si="7"/>
        <v>n.a.</v>
      </c>
      <c r="U11" s="106">
        <f t="shared" si="0"/>
        <v>1</v>
      </c>
      <c r="V11" s="107">
        <f t="shared" si="1"/>
        <v>1</v>
      </c>
      <c r="W11" s="65" t="s">
        <v>488</v>
      </c>
      <c r="X11" s="67" t="s">
        <v>498</v>
      </c>
      <c r="Y11" s="108">
        <f t="shared" si="8"/>
        <v>1</v>
      </c>
      <c r="Z11" s="109">
        <f t="shared" si="2"/>
        <v>1</v>
      </c>
      <c r="AA11" s="109">
        <f t="shared" si="3"/>
        <v>0</v>
      </c>
    </row>
    <row r="12" spans="1:27" ht="40" customHeight="1" x14ac:dyDescent="0.35">
      <c r="A12" s="94">
        <v>8</v>
      </c>
      <c r="B12" s="95" t="s">
        <v>191</v>
      </c>
      <c r="C12" s="223"/>
      <c r="D12" s="235">
        <v>0</v>
      </c>
      <c r="E12" s="97">
        <v>0</v>
      </c>
      <c r="F12" s="98" t="s">
        <v>55</v>
      </c>
      <c r="G12" s="98" t="s">
        <v>55</v>
      </c>
      <c r="H12" s="98">
        <v>0</v>
      </c>
      <c r="I12" s="98" t="s">
        <v>55</v>
      </c>
      <c r="J12" s="99">
        <v>0</v>
      </c>
      <c r="K12" s="100">
        <v>0</v>
      </c>
      <c r="L12" s="131"/>
      <c r="M12" s="102" t="s">
        <v>419</v>
      </c>
      <c r="N12" s="103" t="s">
        <v>70</v>
      </c>
      <c r="O12" s="167">
        <f t="shared" si="9"/>
        <v>1</v>
      </c>
      <c r="P12" s="105">
        <f t="shared" si="4"/>
        <v>1</v>
      </c>
      <c r="Q12" s="133" t="str">
        <f t="shared" si="5"/>
        <v>n.a.</v>
      </c>
      <c r="R12" s="133" t="str">
        <f t="shared" si="6"/>
        <v>n.a.</v>
      </c>
      <c r="S12" s="133">
        <v>1</v>
      </c>
      <c r="T12" s="133" t="str">
        <f t="shared" si="7"/>
        <v>n.a.</v>
      </c>
      <c r="U12" s="106">
        <f t="shared" si="0"/>
        <v>1</v>
      </c>
      <c r="V12" s="107">
        <f t="shared" si="1"/>
        <v>1</v>
      </c>
      <c r="W12" s="65" t="s">
        <v>488</v>
      </c>
      <c r="X12" s="67" t="s">
        <v>496</v>
      </c>
      <c r="Y12" s="108">
        <f t="shared" si="8"/>
        <v>1</v>
      </c>
      <c r="Z12" s="109">
        <f t="shared" si="2"/>
        <v>1</v>
      </c>
      <c r="AA12" s="109">
        <f t="shared" si="3"/>
        <v>0</v>
      </c>
    </row>
    <row r="13" spans="1:27" ht="40" customHeight="1" x14ac:dyDescent="0.35">
      <c r="A13" s="94">
        <v>9</v>
      </c>
      <c r="B13" s="95" t="s">
        <v>192</v>
      </c>
      <c r="C13" s="223"/>
      <c r="D13" s="235"/>
      <c r="E13" s="97">
        <v>0</v>
      </c>
      <c r="F13" s="98" t="s">
        <v>55</v>
      </c>
      <c r="G13" s="98" t="s">
        <v>55</v>
      </c>
      <c r="H13" s="98">
        <v>0</v>
      </c>
      <c r="I13" s="98" t="s">
        <v>55</v>
      </c>
      <c r="J13" s="99">
        <v>0</v>
      </c>
      <c r="K13" s="100">
        <v>0</v>
      </c>
      <c r="L13" s="131"/>
      <c r="M13" s="102" t="s">
        <v>419</v>
      </c>
      <c r="N13" s="103" t="s">
        <v>70</v>
      </c>
      <c r="O13" s="167"/>
      <c r="P13" s="105">
        <f>IF(O13="",0,O13)</f>
        <v>0</v>
      </c>
      <c r="Q13" s="133" t="str">
        <f t="shared" si="5"/>
        <v>n.a.</v>
      </c>
      <c r="R13" s="133" t="str">
        <f t="shared" si="6"/>
        <v>n.a.</v>
      </c>
      <c r="S13" s="133">
        <f t="shared" ref="S13:S23" si="10">IF(REL_Proprietaryassets="no","n.a.",0)</f>
        <v>0</v>
      </c>
      <c r="T13" s="133" t="str">
        <f t="shared" si="7"/>
        <v>n.a.</v>
      </c>
      <c r="U13" s="106">
        <f>IF(AND(P13=0,SUM(Q13:T13)&gt;0),"ERROR",IF(P13="n.a.","n.a.",IF(P13=0,0,IF(COUNTIF(Q13:T13,"n.a.")=4,"n.a.",IF(COUNTIF(Q13:T13,1)=4,1,0.5+(((COUNTIF(Q13:T13,"1"))/(4-COUNTIF(Q13:T13,"n.a.")))*0.5))))))</f>
        <v>0</v>
      </c>
      <c r="V13" s="107">
        <f>IF(U13="n.a.",P13,P13*U13)</f>
        <v>0</v>
      </c>
      <c r="X13" s="65" t="s">
        <v>502</v>
      </c>
      <c r="Y13" s="108">
        <f t="shared" si="8"/>
        <v>0</v>
      </c>
      <c r="Z13" s="109">
        <f>IF(Y13&lt;&gt;"",IF(Y13&gt;0,1,0),"")</f>
        <v>0</v>
      </c>
      <c r="AA13" s="109">
        <f>IF(Y13&lt;&gt;"",IF(Y13&lt;0,1,0),"")</f>
        <v>0</v>
      </c>
    </row>
    <row r="14" spans="1:27" ht="40" customHeight="1" x14ac:dyDescent="0.35">
      <c r="A14" s="94">
        <v>10</v>
      </c>
      <c r="B14" s="95" t="s">
        <v>193</v>
      </c>
      <c r="C14" s="223"/>
      <c r="D14" s="235"/>
      <c r="E14" s="97">
        <v>0</v>
      </c>
      <c r="F14" s="98" t="s">
        <v>55</v>
      </c>
      <c r="G14" s="98" t="s">
        <v>55</v>
      </c>
      <c r="H14" s="98">
        <v>0</v>
      </c>
      <c r="I14" s="98" t="s">
        <v>55</v>
      </c>
      <c r="J14" s="99">
        <v>0</v>
      </c>
      <c r="K14" s="100">
        <v>0</v>
      </c>
      <c r="L14" s="131"/>
      <c r="M14" s="102" t="s">
        <v>419</v>
      </c>
      <c r="N14" s="103" t="s">
        <v>70</v>
      </c>
      <c r="O14" s="167"/>
      <c r="P14" s="105">
        <f t="shared" si="4"/>
        <v>0</v>
      </c>
      <c r="Q14" s="133" t="str">
        <f t="shared" si="5"/>
        <v>n.a.</v>
      </c>
      <c r="R14" s="133" t="str">
        <f t="shared" si="6"/>
        <v>n.a.</v>
      </c>
      <c r="S14" s="133">
        <f t="shared" si="10"/>
        <v>0</v>
      </c>
      <c r="T14" s="133" t="str">
        <f t="shared" si="7"/>
        <v>n.a.</v>
      </c>
      <c r="U14" s="106">
        <f t="shared" si="0"/>
        <v>0</v>
      </c>
      <c r="V14" s="107">
        <f t="shared" si="1"/>
        <v>0</v>
      </c>
      <c r="X14" s="65" t="s">
        <v>502</v>
      </c>
      <c r="Y14" s="108">
        <f t="shared" si="8"/>
        <v>0</v>
      </c>
      <c r="Z14" s="109">
        <f t="shared" si="2"/>
        <v>0</v>
      </c>
      <c r="AA14" s="109">
        <f t="shared" si="3"/>
        <v>0</v>
      </c>
    </row>
    <row r="15" spans="1:27" ht="40" customHeight="1" x14ac:dyDescent="0.35">
      <c r="A15" s="94">
        <v>11</v>
      </c>
      <c r="B15" s="95" t="s">
        <v>194</v>
      </c>
      <c r="C15" s="223"/>
      <c r="D15" s="235"/>
      <c r="E15" s="97">
        <v>0</v>
      </c>
      <c r="F15" s="98" t="s">
        <v>55</v>
      </c>
      <c r="G15" s="98" t="s">
        <v>55</v>
      </c>
      <c r="H15" s="98">
        <v>0</v>
      </c>
      <c r="I15" s="98" t="s">
        <v>55</v>
      </c>
      <c r="J15" s="99">
        <v>0</v>
      </c>
      <c r="K15" s="100">
        <v>0</v>
      </c>
      <c r="L15" s="131"/>
      <c r="M15" s="102" t="s">
        <v>419</v>
      </c>
      <c r="N15" s="236" t="s">
        <v>75</v>
      </c>
      <c r="O15" s="167"/>
      <c r="P15" s="105">
        <f t="shared" si="4"/>
        <v>0</v>
      </c>
      <c r="Q15" s="133" t="str">
        <f t="shared" si="5"/>
        <v>n.a.</v>
      </c>
      <c r="R15" s="133" t="str">
        <f t="shared" si="6"/>
        <v>n.a.</v>
      </c>
      <c r="S15" s="133">
        <f t="shared" si="10"/>
        <v>0</v>
      </c>
      <c r="T15" s="133" t="str">
        <f t="shared" si="7"/>
        <v>n.a.</v>
      </c>
      <c r="U15" s="106">
        <f t="shared" si="0"/>
        <v>0</v>
      </c>
      <c r="V15" s="107">
        <f t="shared" si="1"/>
        <v>0</v>
      </c>
      <c r="X15" s="65" t="s">
        <v>502</v>
      </c>
      <c r="Y15" s="108">
        <f t="shared" si="8"/>
        <v>0</v>
      </c>
      <c r="Z15" s="109">
        <f t="shared" si="2"/>
        <v>0</v>
      </c>
      <c r="AA15" s="109">
        <f t="shared" si="3"/>
        <v>0</v>
      </c>
    </row>
    <row r="16" spans="1:27" ht="40" customHeight="1" x14ac:dyDescent="0.35">
      <c r="A16" s="94">
        <v>12</v>
      </c>
      <c r="B16" s="95" t="s">
        <v>195</v>
      </c>
      <c r="C16" s="95" t="s">
        <v>196</v>
      </c>
      <c r="D16" s="235">
        <v>0</v>
      </c>
      <c r="E16" s="97">
        <v>0</v>
      </c>
      <c r="F16" s="98" t="s">
        <v>55</v>
      </c>
      <c r="G16" s="98" t="s">
        <v>55</v>
      </c>
      <c r="H16" s="98">
        <v>0</v>
      </c>
      <c r="I16" s="98" t="s">
        <v>55</v>
      </c>
      <c r="J16" s="99">
        <v>0</v>
      </c>
      <c r="K16" s="100">
        <v>0</v>
      </c>
      <c r="L16" s="131"/>
      <c r="M16" s="102" t="s">
        <v>419</v>
      </c>
      <c r="N16" s="103" t="s">
        <v>70</v>
      </c>
      <c r="O16" s="167">
        <f>IF(IFC_PerformanceStandards="yes",1,(IF(IFC_EnvironmentalHealthandSafetyGuidelines="yes",1,0)))</f>
        <v>0</v>
      </c>
      <c r="P16" s="105">
        <f t="shared" si="4"/>
        <v>0</v>
      </c>
      <c r="Q16" s="133" t="str">
        <f t="shared" si="5"/>
        <v>n.a.</v>
      </c>
      <c r="R16" s="133" t="str">
        <f t="shared" si="6"/>
        <v>n.a.</v>
      </c>
      <c r="S16" s="133">
        <f t="shared" si="10"/>
        <v>0</v>
      </c>
      <c r="T16" s="133" t="str">
        <f t="shared" si="7"/>
        <v>n.a.</v>
      </c>
      <c r="U16" s="106">
        <f t="shared" si="0"/>
        <v>0</v>
      </c>
      <c r="V16" s="107">
        <f t="shared" si="1"/>
        <v>0</v>
      </c>
      <c r="X16" s="65" t="s">
        <v>502</v>
      </c>
      <c r="Y16" s="108">
        <f t="shared" si="8"/>
        <v>0</v>
      </c>
      <c r="Z16" s="109">
        <f t="shared" si="2"/>
        <v>0</v>
      </c>
      <c r="AA16" s="109">
        <f t="shared" si="3"/>
        <v>0</v>
      </c>
    </row>
    <row r="17" spans="1:27" ht="40" customHeight="1" x14ac:dyDescent="0.35">
      <c r="A17" s="94">
        <v>13</v>
      </c>
      <c r="B17" s="95" t="s">
        <v>197</v>
      </c>
      <c r="C17" s="223"/>
      <c r="D17" s="235"/>
      <c r="E17" s="97"/>
      <c r="F17" s="98"/>
      <c r="G17" s="98"/>
      <c r="H17" s="98"/>
      <c r="I17" s="98"/>
      <c r="J17" s="99"/>
      <c r="K17" s="100"/>
      <c r="L17" s="131"/>
      <c r="M17" s="102"/>
      <c r="N17" s="224" t="s">
        <v>87</v>
      </c>
      <c r="O17" s="167"/>
      <c r="P17" s="105">
        <f>IF(O17="",0,O17)</f>
        <v>0</v>
      </c>
      <c r="Q17" s="133" t="str">
        <f t="shared" si="5"/>
        <v>n.a.</v>
      </c>
      <c r="R17" s="133" t="str">
        <f t="shared" si="6"/>
        <v>n.a.</v>
      </c>
      <c r="S17" s="133">
        <f t="shared" si="10"/>
        <v>0</v>
      </c>
      <c r="T17" s="133" t="str">
        <f t="shared" si="7"/>
        <v>n.a.</v>
      </c>
      <c r="U17" s="106">
        <f>IF(AND(P17=0,SUM(Q17:T17)&gt;0),"ERROR",IF(P17="n.a.","n.a.",IF(P17=0,0,IF(COUNTIF(Q17:T17,"n.a.")=4,"n.a.",IF(COUNTIF(Q17:T17,1)=4,1,0.5+(((COUNTIF(Q17:T17,"1"))/(4-COUNTIF(Q17:T17,"n.a.")))*0.5))))))</f>
        <v>0</v>
      </c>
      <c r="V17" s="107">
        <f>IF(U17="n.a.",P17,P17*U17)</f>
        <v>0</v>
      </c>
      <c r="X17" s="65" t="s">
        <v>502</v>
      </c>
      <c r="Y17" s="108">
        <f t="shared" si="8"/>
        <v>0</v>
      </c>
      <c r="Z17" s="109">
        <f>IF(Y17&lt;&gt;"",IF(Y17&gt;0,1,0),"")</f>
        <v>0</v>
      </c>
      <c r="AA17" s="109">
        <f>IF(Y17&lt;&gt;"",IF(Y17&lt;0,1,0),"")</f>
        <v>0</v>
      </c>
    </row>
    <row r="18" spans="1:27" ht="40" customHeight="1" x14ac:dyDescent="0.35">
      <c r="A18" s="94">
        <v>14</v>
      </c>
      <c r="B18" s="95" t="s">
        <v>198</v>
      </c>
      <c r="C18" s="223"/>
      <c r="D18" s="235">
        <v>0</v>
      </c>
      <c r="E18" s="97">
        <v>0</v>
      </c>
      <c r="F18" s="98" t="s">
        <v>55</v>
      </c>
      <c r="G18" s="98" t="s">
        <v>55</v>
      </c>
      <c r="H18" s="98">
        <v>0</v>
      </c>
      <c r="I18" s="98" t="s">
        <v>55</v>
      </c>
      <c r="J18" s="99">
        <v>0</v>
      </c>
      <c r="K18" s="100">
        <v>0</v>
      </c>
      <c r="L18" s="131"/>
      <c r="M18" s="102" t="s">
        <v>419</v>
      </c>
      <c r="N18" s="236" t="s">
        <v>75</v>
      </c>
      <c r="O18" s="167">
        <f>IF(IFC_PerformanceStandards="yes",1,0)</f>
        <v>0</v>
      </c>
      <c r="P18" s="105">
        <f t="shared" si="4"/>
        <v>0</v>
      </c>
      <c r="Q18" s="133" t="str">
        <f t="shared" si="5"/>
        <v>n.a.</v>
      </c>
      <c r="R18" s="133" t="str">
        <f t="shared" si="6"/>
        <v>n.a.</v>
      </c>
      <c r="S18" s="133">
        <f t="shared" si="10"/>
        <v>0</v>
      </c>
      <c r="T18" s="133" t="str">
        <f t="shared" si="7"/>
        <v>n.a.</v>
      </c>
      <c r="U18" s="106">
        <f t="shared" si="0"/>
        <v>0</v>
      </c>
      <c r="V18" s="107">
        <f t="shared" si="1"/>
        <v>0</v>
      </c>
      <c r="X18" s="65" t="s">
        <v>502</v>
      </c>
      <c r="Y18" s="108">
        <f t="shared" si="8"/>
        <v>0</v>
      </c>
      <c r="Z18" s="109">
        <f t="shared" si="2"/>
        <v>0</v>
      </c>
      <c r="AA18" s="109">
        <f t="shared" si="3"/>
        <v>0</v>
      </c>
    </row>
    <row r="19" spans="1:27" ht="40" customHeight="1" x14ac:dyDescent="0.35">
      <c r="A19" s="94">
        <v>15</v>
      </c>
      <c r="B19" s="95" t="s">
        <v>199</v>
      </c>
      <c r="C19" s="223"/>
      <c r="D19" s="235"/>
      <c r="E19" s="97"/>
      <c r="F19" s="98"/>
      <c r="G19" s="98"/>
      <c r="H19" s="98"/>
      <c r="I19" s="98"/>
      <c r="J19" s="99"/>
      <c r="K19" s="100"/>
      <c r="L19" s="131"/>
      <c r="M19" s="102"/>
      <c r="N19" s="224" t="s">
        <v>87</v>
      </c>
      <c r="O19" s="167"/>
      <c r="P19" s="105">
        <f>IF(O19="",0,O19)</f>
        <v>0</v>
      </c>
      <c r="Q19" s="133" t="str">
        <f t="shared" si="5"/>
        <v>n.a.</v>
      </c>
      <c r="R19" s="133" t="str">
        <f t="shared" si="6"/>
        <v>n.a.</v>
      </c>
      <c r="S19" s="133">
        <f t="shared" si="10"/>
        <v>0</v>
      </c>
      <c r="T19" s="133" t="str">
        <f t="shared" si="7"/>
        <v>n.a.</v>
      </c>
      <c r="U19" s="106">
        <f>IF(AND(P19=0,SUM(Q19:T19)&gt;0),"ERROR",IF(P19="n.a.","n.a.",IF(P19=0,0,IF(COUNTIF(Q19:T19,"n.a.")=4,"n.a.",IF(COUNTIF(Q19:T19,1)=4,1,0.5+(((COUNTIF(Q19:T19,"1"))/(4-COUNTIF(Q19:T19,"n.a.")))*0.5))))))</f>
        <v>0</v>
      </c>
      <c r="V19" s="107">
        <f>IF(U19="n.a.",P19,P19*U19)</f>
        <v>0</v>
      </c>
      <c r="X19" s="65" t="s">
        <v>502</v>
      </c>
      <c r="Y19" s="108">
        <f t="shared" si="8"/>
        <v>0</v>
      </c>
      <c r="Z19" s="109">
        <f>IF(Y19&lt;&gt;"",IF(Y19&gt;0,1,0),"")</f>
        <v>0</v>
      </c>
      <c r="AA19" s="109">
        <f>IF(Y19&lt;&gt;"",IF(Y19&lt;0,1,0),"")</f>
        <v>0</v>
      </c>
    </row>
    <row r="20" spans="1:27" ht="40" customHeight="1" x14ac:dyDescent="0.35">
      <c r="A20" s="94">
        <v>16</v>
      </c>
      <c r="B20" s="95" t="s">
        <v>200</v>
      </c>
      <c r="C20" s="223"/>
      <c r="D20" s="235">
        <v>0</v>
      </c>
      <c r="E20" s="97">
        <v>0</v>
      </c>
      <c r="F20" s="98" t="s">
        <v>55</v>
      </c>
      <c r="G20" s="98" t="s">
        <v>55</v>
      </c>
      <c r="H20" s="98">
        <v>0</v>
      </c>
      <c r="I20" s="98" t="s">
        <v>55</v>
      </c>
      <c r="J20" s="99">
        <v>0</v>
      </c>
      <c r="K20" s="100">
        <v>0</v>
      </c>
      <c r="L20" s="131"/>
      <c r="M20" s="102" t="s">
        <v>419</v>
      </c>
      <c r="N20" s="103" t="s">
        <v>70</v>
      </c>
      <c r="O20" s="167">
        <f t="shared" ref="O20:O21" si="11">IF(IFC_PerformanceStandards="yes",1,0)</f>
        <v>0</v>
      </c>
      <c r="P20" s="105">
        <f t="shared" si="4"/>
        <v>0</v>
      </c>
      <c r="Q20" s="133" t="str">
        <f t="shared" si="5"/>
        <v>n.a.</v>
      </c>
      <c r="R20" s="133" t="str">
        <f t="shared" si="6"/>
        <v>n.a.</v>
      </c>
      <c r="S20" s="133">
        <f t="shared" si="10"/>
        <v>0</v>
      </c>
      <c r="T20" s="133" t="str">
        <f t="shared" si="7"/>
        <v>n.a.</v>
      </c>
      <c r="U20" s="106">
        <f t="shared" si="0"/>
        <v>0</v>
      </c>
      <c r="V20" s="107">
        <f t="shared" si="1"/>
        <v>0</v>
      </c>
      <c r="X20" s="65" t="s">
        <v>502</v>
      </c>
      <c r="Y20" s="108">
        <f t="shared" si="8"/>
        <v>0</v>
      </c>
      <c r="Z20" s="109">
        <f t="shared" si="2"/>
        <v>0</v>
      </c>
      <c r="AA20" s="109">
        <f t="shared" si="3"/>
        <v>0</v>
      </c>
    </row>
    <row r="21" spans="1:27" ht="40" customHeight="1" x14ac:dyDescent="0.35">
      <c r="A21" s="94">
        <v>17</v>
      </c>
      <c r="B21" s="95" t="s">
        <v>201</v>
      </c>
      <c r="C21" s="223"/>
      <c r="D21" s="235">
        <v>0</v>
      </c>
      <c r="E21" s="97">
        <v>0</v>
      </c>
      <c r="F21" s="98" t="s">
        <v>55</v>
      </c>
      <c r="G21" s="98" t="s">
        <v>55</v>
      </c>
      <c r="H21" s="98">
        <v>0</v>
      </c>
      <c r="I21" s="98" t="s">
        <v>55</v>
      </c>
      <c r="J21" s="99">
        <v>0</v>
      </c>
      <c r="K21" s="100">
        <v>0</v>
      </c>
      <c r="L21" s="131"/>
      <c r="M21" s="102" t="s">
        <v>419</v>
      </c>
      <c r="N21" s="103" t="s">
        <v>70</v>
      </c>
      <c r="O21" s="167">
        <f t="shared" si="11"/>
        <v>0</v>
      </c>
      <c r="P21" s="105">
        <f t="shared" si="4"/>
        <v>0</v>
      </c>
      <c r="Q21" s="133" t="str">
        <f t="shared" si="5"/>
        <v>n.a.</v>
      </c>
      <c r="R21" s="133" t="str">
        <f t="shared" si="6"/>
        <v>n.a.</v>
      </c>
      <c r="S21" s="133">
        <f t="shared" si="10"/>
        <v>0</v>
      </c>
      <c r="T21" s="133" t="str">
        <f t="shared" si="7"/>
        <v>n.a.</v>
      </c>
      <c r="U21" s="106">
        <f t="shared" si="0"/>
        <v>0</v>
      </c>
      <c r="V21" s="107">
        <f t="shared" si="1"/>
        <v>0</v>
      </c>
      <c r="X21" s="65" t="s">
        <v>502</v>
      </c>
      <c r="Y21" s="108">
        <f t="shared" si="8"/>
        <v>0</v>
      </c>
      <c r="Z21" s="109">
        <f t="shared" si="2"/>
        <v>0</v>
      </c>
      <c r="AA21" s="109">
        <f t="shared" si="3"/>
        <v>0</v>
      </c>
    </row>
    <row r="22" spans="1:27" ht="40" customHeight="1" x14ac:dyDescent="0.35">
      <c r="A22" s="94">
        <v>18</v>
      </c>
      <c r="B22" s="95" t="s">
        <v>202</v>
      </c>
      <c r="C22" s="223"/>
      <c r="D22" s="235">
        <v>0</v>
      </c>
      <c r="E22" s="97">
        <v>0</v>
      </c>
      <c r="F22" s="98" t="s">
        <v>55</v>
      </c>
      <c r="G22" s="98" t="s">
        <v>55</v>
      </c>
      <c r="H22" s="98">
        <v>0</v>
      </c>
      <c r="I22" s="98" t="s">
        <v>55</v>
      </c>
      <c r="J22" s="99">
        <v>0</v>
      </c>
      <c r="K22" s="100">
        <v>0</v>
      </c>
      <c r="L22" s="131"/>
      <c r="M22" s="102" t="s">
        <v>419</v>
      </c>
      <c r="N22" s="103" t="s">
        <v>70</v>
      </c>
      <c r="O22" s="167">
        <f>IF(OR(OECD_GuidelinesforMNEs="yes",IFC_PerformanceStandards="yes",IFC_EnvironmentalHealthandSafetyGuidelines="yes"),1,0)</f>
        <v>0</v>
      </c>
      <c r="P22" s="105">
        <f t="shared" si="4"/>
        <v>0</v>
      </c>
      <c r="Q22" s="133" t="str">
        <f t="shared" si="5"/>
        <v>n.a.</v>
      </c>
      <c r="R22" s="133" t="str">
        <f t="shared" si="6"/>
        <v>n.a.</v>
      </c>
      <c r="S22" s="133">
        <f t="shared" si="10"/>
        <v>0</v>
      </c>
      <c r="T22" s="133" t="str">
        <f t="shared" si="7"/>
        <v>n.a.</v>
      </c>
      <c r="U22" s="106">
        <f t="shared" si="0"/>
        <v>0</v>
      </c>
      <c r="V22" s="107">
        <f t="shared" si="1"/>
        <v>0</v>
      </c>
      <c r="X22" s="65" t="s">
        <v>502</v>
      </c>
      <c r="Y22" s="108">
        <f t="shared" si="8"/>
        <v>0</v>
      </c>
      <c r="Z22" s="109">
        <f t="shared" si="2"/>
        <v>0</v>
      </c>
      <c r="AA22" s="109">
        <f t="shared" si="3"/>
        <v>0</v>
      </c>
    </row>
    <row r="23" spans="1:27" ht="40" customHeight="1" x14ac:dyDescent="0.35">
      <c r="A23" s="94">
        <v>19</v>
      </c>
      <c r="B23" s="95" t="s">
        <v>203</v>
      </c>
      <c r="C23" s="223"/>
      <c r="D23" s="235"/>
      <c r="E23" s="97">
        <v>0</v>
      </c>
      <c r="F23" s="98" t="s">
        <v>55</v>
      </c>
      <c r="G23" s="98" t="s">
        <v>55</v>
      </c>
      <c r="H23" s="98">
        <v>0</v>
      </c>
      <c r="I23" s="98" t="s">
        <v>55</v>
      </c>
      <c r="J23" s="99">
        <v>0</v>
      </c>
      <c r="K23" s="100">
        <v>0</v>
      </c>
      <c r="L23" s="131"/>
      <c r="M23" s="102" t="s">
        <v>419</v>
      </c>
      <c r="N23" s="103" t="s">
        <v>70</v>
      </c>
      <c r="O23" s="167"/>
      <c r="P23" s="105">
        <f t="shared" si="4"/>
        <v>0</v>
      </c>
      <c r="Q23" s="133" t="str">
        <f t="shared" si="5"/>
        <v>n.a.</v>
      </c>
      <c r="R23" s="133" t="str">
        <f t="shared" si="6"/>
        <v>n.a.</v>
      </c>
      <c r="S23" s="133">
        <f t="shared" si="10"/>
        <v>0</v>
      </c>
      <c r="T23" s="133" t="str">
        <f t="shared" si="7"/>
        <v>n.a.</v>
      </c>
      <c r="U23" s="106">
        <f t="shared" si="0"/>
        <v>0</v>
      </c>
      <c r="V23" s="107">
        <f t="shared" si="1"/>
        <v>0</v>
      </c>
      <c r="X23" s="65" t="s">
        <v>502</v>
      </c>
      <c r="Y23" s="108">
        <f t="shared" si="8"/>
        <v>0</v>
      </c>
      <c r="Z23" s="109">
        <f t="shared" si="2"/>
        <v>0</v>
      </c>
      <c r="AA23" s="109">
        <f t="shared" si="3"/>
        <v>0</v>
      </c>
    </row>
    <row r="24" spans="1:27" s="174" customFormat="1" ht="40" customHeight="1" x14ac:dyDescent="0.35">
      <c r="A24" s="175" t="s">
        <v>8</v>
      </c>
      <c r="B24" s="176"/>
      <c r="C24" s="176"/>
      <c r="D24" s="237"/>
      <c r="E24" s="179">
        <f>AVERAGE(E4:E23)*10</f>
        <v>1.5625</v>
      </c>
      <c r="F24" s="179"/>
      <c r="G24" s="179"/>
      <c r="H24" s="179"/>
      <c r="I24" s="179"/>
      <c r="J24" s="180">
        <f>IFERROR(K24/E24,"")</f>
        <v>1</v>
      </c>
      <c r="K24" s="181">
        <f>AVERAGE(K4:K23)*10</f>
        <v>1.5625</v>
      </c>
      <c r="L24" s="182"/>
      <c r="M24" s="183"/>
      <c r="N24" s="184"/>
      <c r="O24" s="185"/>
      <c r="P24" s="186">
        <f>AVERAGE(P4:P23)*10</f>
        <v>4.2105263157894735</v>
      </c>
      <c r="Q24" s="187"/>
      <c r="R24" s="187"/>
      <c r="S24" s="187"/>
      <c r="T24" s="187"/>
      <c r="U24" s="188">
        <f>IFERROR(V24/P24,"")</f>
        <v>1</v>
      </c>
      <c r="V24" s="189">
        <f>AVERAGE(V4:V23)*10</f>
        <v>4.2105263157894735</v>
      </c>
      <c r="W24" s="190"/>
      <c r="X24" s="190"/>
      <c r="Y24" s="191">
        <f>V24-K24</f>
        <v>2.6480263157894735</v>
      </c>
      <c r="Z24" s="192">
        <f>SUM(Z4:Z23)</f>
        <v>5</v>
      </c>
      <c r="AA24" s="192">
        <f>SUM(AA4:AA23)</f>
        <v>0</v>
      </c>
    </row>
    <row r="25" spans="1:27" ht="13" x14ac:dyDescent="0.35">
      <c r="A25" s="193" t="s">
        <v>123</v>
      </c>
      <c r="B25" s="194"/>
      <c r="C25" s="194"/>
      <c r="D25" s="238"/>
      <c r="E25" s="197">
        <f>E24/10</f>
        <v>0.15625</v>
      </c>
      <c r="F25" s="197"/>
      <c r="G25" s="197"/>
      <c r="H25" s="197"/>
      <c r="I25" s="197"/>
      <c r="J25" s="197"/>
      <c r="K25" s="198">
        <f>K24/10</f>
        <v>0.15625</v>
      </c>
      <c r="L25" s="199"/>
      <c r="M25" s="199"/>
      <c r="N25" s="200"/>
      <c r="O25" s="201"/>
      <c r="P25" s="202">
        <f>P24/10</f>
        <v>0.42105263157894735</v>
      </c>
      <c r="Q25" s="203"/>
      <c r="R25" s="203"/>
      <c r="S25" s="203"/>
      <c r="T25" s="203"/>
      <c r="U25" s="204"/>
      <c r="V25" s="205">
        <f>V24/10</f>
        <v>0.42105263157894735</v>
      </c>
      <c r="W25" s="206"/>
      <c r="X25" s="206"/>
      <c r="Y25" s="207"/>
      <c r="Z25" s="208"/>
      <c r="AA25" s="208"/>
    </row>
    <row r="26" spans="1:27" ht="13" x14ac:dyDescent="0.35"/>
    <row r="27" spans="1:27" ht="13" x14ac:dyDescent="0.35">
      <c r="N27" s="210" t="s">
        <v>124</v>
      </c>
    </row>
    <row r="28" spans="1:27" ht="15" customHeight="1" x14ac:dyDescent="0.35">
      <c r="N28" s="209" t="s">
        <v>87</v>
      </c>
      <c r="O28" s="65" t="s">
        <v>125</v>
      </c>
    </row>
    <row r="29" spans="1:27" ht="15" customHeight="1" x14ac:dyDescent="0.35">
      <c r="N29" s="209" t="s">
        <v>70</v>
      </c>
      <c r="O29" s="65" t="s">
        <v>126</v>
      </c>
    </row>
    <row r="30" spans="1:27" ht="15" customHeight="1" x14ac:dyDescent="0.35">
      <c r="N30" s="209" t="s">
        <v>75</v>
      </c>
      <c r="O30" s="65" t="s">
        <v>127</v>
      </c>
    </row>
    <row r="31" spans="1:27" ht="15" customHeight="1" x14ac:dyDescent="0.35">
      <c r="N31" s="209" t="s">
        <v>108</v>
      </c>
      <c r="O31" s="65" t="s">
        <v>128</v>
      </c>
    </row>
    <row r="32" spans="1:27" ht="15" customHeight="1" x14ac:dyDescent="0.35">
      <c r="N32" s="209" t="s">
        <v>72</v>
      </c>
      <c r="O32" s="65" t="s">
        <v>129</v>
      </c>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sheetData>
  <dataValidations count="1">
    <dataValidation type="list" allowBlank="1" showDropDown="1" showErrorMessage="1" error="Please insert 0, 1 or n.a.!" sqref="Q4:T7 Q9:T23" xr:uid="{004900F6-008C-4EF1-80EF-00DB00A40058}"/>
  </dataValidations>
  <hyperlinks>
    <hyperlink ref="W5" r:id="rId1" xr:uid="{153384A0-8A1B-4FA5-8B9B-6588B7DB9233}"/>
    <hyperlink ref="W4" r:id="rId2" xr:uid="{A9C9DBA8-C746-46B0-A5D6-E66989781DFB}"/>
  </hyperlinks>
  <pageMargins left="0.70078740157480324" right="0.70078740157480324" top="0.75196850393700787" bottom="0.75196850393700787" header="0.3" footer="0.3"/>
  <pageSetup paperSize="9" firstPageNumber="429496729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FCB3B"/>
  </sheetPr>
  <dimension ref="A1:AA30"/>
  <sheetViews>
    <sheetView zoomScale="85" workbookViewId="0">
      <pane xSplit="2" ySplit="2" topLeftCell="W16" activePane="bottomRight" state="frozen"/>
      <selection activeCell="X10" sqref="X10"/>
      <selection pane="topRight"/>
      <selection pane="bottomLeft"/>
      <selection pane="bottomRight" activeCell="AD18" sqref="AD18"/>
    </sheetView>
  </sheetViews>
  <sheetFormatPr defaultColWidth="9.1796875" defaultRowHeight="13" x14ac:dyDescent="0.35"/>
  <cols>
    <col min="1" max="1" width="3" style="66" customWidth="1"/>
    <col min="2" max="2" width="62.1796875" style="67" customWidth="1"/>
    <col min="3" max="3" width="11.6328125" style="67" customWidth="1"/>
    <col min="4" max="11" width="5.6328125" style="65" customWidth="1"/>
    <col min="12" max="13" width="20.6328125" style="65" customWidth="1"/>
    <col min="14" max="14" width="17.1796875" style="65" customWidth="1"/>
    <col min="15" max="20" width="5.6328125" style="65" customWidth="1"/>
    <col min="21" max="22" width="6.1796875" style="65" customWidth="1"/>
    <col min="23" max="24" width="20.6328125" style="65" customWidth="1"/>
    <col min="25" max="27" width="5.6328125" style="65" customWidth="1"/>
    <col min="28" max="16384" width="9.1796875" style="65"/>
  </cols>
  <sheetData>
    <row r="1" spans="1:27" ht="20" customHeight="1" x14ac:dyDescent="0.35">
      <c r="A1" s="7" t="s">
        <v>63</v>
      </c>
      <c r="B1" s="1"/>
      <c r="C1" s="1"/>
      <c r="D1" s="7" t="s">
        <v>11</v>
      </c>
      <c r="E1" s="7"/>
      <c r="F1" s="7"/>
      <c r="G1" s="7"/>
      <c r="H1" s="7"/>
      <c r="I1" s="7"/>
      <c r="J1" s="7"/>
      <c r="K1" s="7"/>
      <c r="L1" s="7"/>
      <c r="M1" s="7"/>
      <c r="N1" s="7" t="s">
        <v>12</v>
      </c>
      <c r="O1" s="7"/>
      <c r="P1" s="7"/>
      <c r="Q1" s="7"/>
      <c r="R1" s="7"/>
      <c r="S1" s="7"/>
      <c r="T1" s="7"/>
      <c r="U1" s="7"/>
      <c r="V1" s="7"/>
      <c r="W1" s="7"/>
      <c r="X1" s="7"/>
      <c r="Y1" s="1" t="s">
        <v>9</v>
      </c>
      <c r="Z1" s="1"/>
      <c r="AA1" s="1"/>
    </row>
    <row r="2" spans="1:27" s="11" customFormat="1" ht="146" customHeight="1" x14ac:dyDescent="0.35">
      <c r="A2" s="68" t="s">
        <v>204</v>
      </c>
      <c r="B2" s="69"/>
      <c r="C2" s="70" t="s">
        <v>0</v>
      </c>
      <c r="D2" s="233" t="s">
        <v>1</v>
      </c>
      <c r="E2" s="72" t="s">
        <v>2</v>
      </c>
      <c r="F2" s="211" t="s">
        <v>42</v>
      </c>
      <c r="G2" s="211" t="s">
        <v>43</v>
      </c>
      <c r="H2" s="212" t="s">
        <v>44</v>
      </c>
      <c r="I2" s="212" t="s">
        <v>45</v>
      </c>
      <c r="J2" s="72" t="s">
        <v>3</v>
      </c>
      <c r="K2" s="72" t="s">
        <v>65</v>
      </c>
      <c r="L2" s="75" t="s">
        <v>66</v>
      </c>
      <c r="M2" s="75" t="s">
        <v>5</v>
      </c>
      <c r="N2" s="69" t="s">
        <v>67</v>
      </c>
      <c r="O2" s="76" t="s">
        <v>1</v>
      </c>
      <c r="P2" s="77" t="s">
        <v>2</v>
      </c>
      <c r="Q2" s="239" t="s">
        <v>42</v>
      </c>
      <c r="R2" s="239" t="s">
        <v>43</v>
      </c>
      <c r="S2" s="240" t="s">
        <v>44</v>
      </c>
      <c r="T2" s="240" t="s">
        <v>45</v>
      </c>
      <c r="U2" s="80" t="s">
        <v>3</v>
      </c>
      <c r="V2" s="80" t="s">
        <v>65</v>
      </c>
      <c r="W2" s="81" t="s">
        <v>4</v>
      </c>
      <c r="X2" s="81" t="s">
        <v>5</v>
      </c>
      <c r="Y2" s="80" t="s">
        <v>13</v>
      </c>
      <c r="Z2" s="80" t="s">
        <v>14</v>
      </c>
      <c r="AA2" s="80" t="s">
        <v>15</v>
      </c>
    </row>
    <row r="3" spans="1:27" s="82" customFormat="1" ht="30" customHeight="1" x14ac:dyDescent="0.35">
      <c r="A3" s="112" t="s">
        <v>154</v>
      </c>
      <c r="B3" s="214"/>
      <c r="C3" s="214"/>
      <c r="D3" s="241"/>
      <c r="E3" s="216"/>
      <c r="F3" s="216"/>
      <c r="G3" s="216"/>
      <c r="H3" s="217"/>
      <c r="I3" s="217"/>
      <c r="J3" s="217"/>
      <c r="K3" s="217"/>
      <c r="L3" s="218"/>
      <c r="M3" s="218"/>
      <c r="N3" s="219"/>
      <c r="O3" s="220"/>
      <c r="P3" s="221"/>
      <c r="Q3" s="221"/>
      <c r="R3" s="221"/>
      <c r="S3" s="221"/>
      <c r="T3" s="221"/>
      <c r="U3" s="220"/>
      <c r="V3" s="220"/>
      <c r="W3" s="162"/>
      <c r="X3" s="162"/>
      <c r="Y3" s="156"/>
      <c r="Z3" s="156"/>
      <c r="AA3" s="156"/>
    </row>
    <row r="4" spans="1:27" s="82" customFormat="1" ht="30" customHeight="1" x14ac:dyDescent="0.35">
      <c r="A4" s="94">
        <v>1</v>
      </c>
      <c r="B4" s="95" t="s">
        <v>205</v>
      </c>
      <c r="C4" s="242"/>
      <c r="D4" s="243"/>
      <c r="E4" s="244"/>
      <c r="F4" s="244"/>
      <c r="G4" s="244"/>
      <c r="H4" s="245"/>
      <c r="I4" s="245"/>
      <c r="J4" s="245"/>
      <c r="K4" s="245"/>
      <c r="L4" s="246"/>
      <c r="M4" s="246"/>
      <c r="N4" s="222" t="s">
        <v>87</v>
      </c>
      <c r="O4" s="247"/>
      <c r="P4" s="105">
        <f t="shared" ref="P4:P21" si="0">IF(O4="",0,O4)</f>
        <v>0</v>
      </c>
      <c r="Q4" s="133" t="str">
        <f t="shared" ref="Q4:Q21" si="1">IF(REL_Corpcredits="no","n.a.",0)</f>
        <v>n.a.</v>
      </c>
      <c r="R4" s="133" t="str">
        <f t="shared" ref="R4:R21" si="2">IF(REL_Projectfin="no","n.a.",0)</f>
        <v>n.a.</v>
      </c>
      <c r="S4" s="133">
        <f t="shared" ref="S4:S21" si="3">IF(REL_Proprietaryassets="no","n.a.",0)</f>
        <v>0</v>
      </c>
      <c r="T4" s="133" t="str">
        <f t="shared" ref="T4:T21" si="4">IF(REL_Assetmanagement="no","n.a.",0)</f>
        <v>n.a.</v>
      </c>
      <c r="U4" s="106">
        <f t="shared" ref="U4:U21" si="5">IF(AND(P4=0,SUM(Q4:T4)&gt;0),"ERROR",IF(P4="n.a.","n.a.",IF(P4=0,0,IF(COUNTIF(Q4:T4,"n.a.")=4,"n.a.",IF(COUNTIF(Q4:T4,1)=4,1,0.5+(((COUNTIF(Q4:T4,"1"))/(4-COUNTIF(Q4:T4,"n.a.")))*0.5))))))</f>
        <v>0</v>
      </c>
      <c r="V4" s="107">
        <f t="shared" ref="V4:V21" si="6">IF(U4="n.a.",P4,P4*U4)</f>
        <v>0</v>
      </c>
      <c r="X4" s="82" t="s">
        <v>502</v>
      </c>
      <c r="Y4" s="248"/>
      <c r="Z4" s="248"/>
      <c r="AA4" s="248"/>
    </row>
    <row r="5" spans="1:27" s="82" customFormat="1" ht="26.25" customHeight="1" x14ac:dyDescent="0.35">
      <c r="A5" s="112" t="s">
        <v>105</v>
      </c>
      <c r="B5" s="214"/>
      <c r="C5" s="214"/>
      <c r="D5" s="241"/>
      <c r="E5" s="216"/>
      <c r="F5" s="216"/>
      <c r="G5" s="216"/>
      <c r="H5" s="217"/>
      <c r="I5" s="217"/>
      <c r="J5" s="217"/>
      <c r="K5" s="217"/>
      <c r="L5" s="218"/>
      <c r="M5" s="218"/>
      <c r="N5" s="219"/>
      <c r="O5" s="220"/>
      <c r="P5" s="221"/>
      <c r="Q5" s="221"/>
      <c r="R5" s="221"/>
      <c r="S5" s="221"/>
      <c r="T5" s="221"/>
      <c r="U5" s="220"/>
      <c r="V5" s="220"/>
      <c r="W5" s="162"/>
      <c r="X5" s="162"/>
      <c r="Y5" s="156"/>
      <c r="Z5" s="156"/>
      <c r="AA5" s="156"/>
    </row>
    <row r="6" spans="1:27" ht="40" customHeight="1" x14ac:dyDescent="0.35">
      <c r="A6" s="94">
        <v>2</v>
      </c>
      <c r="B6" s="95" t="s">
        <v>206</v>
      </c>
      <c r="C6" s="223"/>
      <c r="D6" s="235">
        <v>0</v>
      </c>
      <c r="E6" s="97">
        <v>0</v>
      </c>
      <c r="F6" s="98" t="s">
        <v>55</v>
      </c>
      <c r="G6" s="98" t="s">
        <v>55</v>
      </c>
      <c r="H6" s="98">
        <v>0</v>
      </c>
      <c r="I6" s="98" t="s">
        <v>55</v>
      </c>
      <c r="J6" s="99">
        <v>0</v>
      </c>
      <c r="K6" s="100">
        <v>0</v>
      </c>
      <c r="L6" s="101"/>
      <c r="M6" s="102" t="s">
        <v>419</v>
      </c>
      <c r="N6" s="103" t="s">
        <v>70</v>
      </c>
      <c r="O6" s="167">
        <f t="shared" ref="O6:O15" si="7">IF(IFC_PerformanceStandards="yes",1,0)</f>
        <v>0</v>
      </c>
      <c r="P6" s="105">
        <f t="shared" si="0"/>
        <v>0</v>
      </c>
      <c r="Q6" s="133" t="str">
        <f t="shared" si="1"/>
        <v>n.a.</v>
      </c>
      <c r="R6" s="133" t="str">
        <f t="shared" si="2"/>
        <v>n.a.</v>
      </c>
      <c r="S6" s="133">
        <f t="shared" si="3"/>
        <v>0</v>
      </c>
      <c r="T6" s="133" t="str">
        <f t="shared" si="4"/>
        <v>n.a.</v>
      </c>
      <c r="U6" s="106">
        <f t="shared" si="5"/>
        <v>0</v>
      </c>
      <c r="V6" s="107">
        <f t="shared" si="6"/>
        <v>0</v>
      </c>
      <c r="X6" s="82" t="s">
        <v>502</v>
      </c>
      <c r="Y6" s="108">
        <f>IF(V6&lt;&gt;"",V6-K6,"")</f>
        <v>0</v>
      </c>
      <c r="Z6" s="109">
        <f t="shared" ref="Z6:Z21" si="8">IF(Y6&lt;&gt;"",IF(Y6&gt;0,1,0),"")</f>
        <v>0</v>
      </c>
      <c r="AA6" s="109">
        <f t="shared" ref="AA6:AA21" si="9">IF(Y6&lt;&gt;"",IF(Y6&lt;0,1,0),"")</f>
        <v>0</v>
      </c>
    </row>
    <row r="7" spans="1:27" ht="40" customHeight="1" x14ac:dyDescent="0.35">
      <c r="A7" s="94">
        <v>3</v>
      </c>
      <c r="B7" s="95" t="s">
        <v>207</v>
      </c>
      <c r="C7" s="223"/>
      <c r="D7" s="235">
        <v>0</v>
      </c>
      <c r="E7" s="97">
        <v>0</v>
      </c>
      <c r="F7" s="98" t="s">
        <v>55</v>
      </c>
      <c r="G7" s="98" t="s">
        <v>55</v>
      </c>
      <c r="H7" s="98">
        <v>0</v>
      </c>
      <c r="I7" s="98" t="s">
        <v>55</v>
      </c>
      <c r="J7" s="99">
        <v>0</v>
      </c>
      <c r="K7" s="100">
        <v>0</v>
      </c>
      <c r="L7" s="101"/>
      <c r="M7" s="102" t="s">
        <v>419</v>
      </c>
      <c r="N7" s="103" t="s">
        <v>70</v>
      </c>
      <c r="O7" s="167">
        <f t="shared" si="7"/>
        <v>0</v>
      </c>
      <c r="P7" s="105">
        <f t="shared" si="0"/>
        <v>0</v>
      </c>
      <c r="Q7" s="133" t="str">
        <f t="shared" si="1"/>
        <v>n.a.</v>
      </c>
      <c r="R7" s="133" t="str">
        <f t="shared" si="2"/>
        <v>n.a.</v>
      </c>
      <c r="S7" s="133">
        <f t="shared" si="3"/>
        <v>0</v>
      </c>
      <c r="T7" s="133" t="str">
        <f t="shared" si="4"/>
        <v>n.a.</v>
      </c>
      <c r="U7" s="106">
        <f t="shared" si="5"/>
        <v>0</v>
      </c>
      <c r="V7" s="107">
        <f t="shared" si="6"/>
        <v>0</v>
      </c>
      <c r="X7" s="82" t="s">
        <v>502</v>
      </c>
      <c r="Y7" s="108">
        <f>IF(V7&lt;&gt;"",V7-K7,"")</f>
        <v>0</v>
      </c>
      <c r="Z7" s="109">
        <f t="shared" si="8"/>
        <v>0</v>
      </c>
      <c r="AA7" s="109">
        <f t="shared" si="9"/>
        <v>0</v>
      </c>
    </row>
    <row r="8" spans="1:27" ht="40" customHeight="1" x14ac:dyDescent="0.35">
      <c r="A8" s="94">
        <v>4</v>
      </c>
      <c r="B8" s="95" t="s">
        <v>208</v>
      </c>
      <c r="C8" s="223"/>
      <c r="D8" s="235">
        <v>0</v>
      </c>
      <c r="E8" s="97">
        <v>0</v>
      </c>
      <c r="F8" s="98" t="s">
        <v>55</v>
      </c>
      <c r="G8" s="98" t="s">
        <v>55</v>
      </c>
      <c r="H8" s="98">
        <v>0</v>
      </c>
      <c r="I8" s="98" t="s">
        <v>55</v>
      </c>
      <c r="J8" s="99">
        <v>0</v>
      </c>
      <c r="K8" s="100">
        <v>0</v>
      </c>
      <c r="L8" s="131"/>
      <c r="M8" s="102" t="s">
        <v>419</v>
      </c>
      <c r="N8" s="103" t="s">
        <v>70</v>
      </c>
      <c r="O8" s="167">
        <f t="shared" si="7"/>
        <v>0</v>
      </c>
      <c r="P8" s="105">
        <f t="shared" si="0"/>
        <v>0</v>
      </c>
      <c r="Q8" s="133" t="str">
        <f t="shared" si="1"/>
        <v>n.a.</v>
      </c>
      <c r="R8" s="133" t="str">
        <f t="shared" si="2"/>
        <v>n.a.</v>
      </c>
      <c r="S8" s="133">
        <f t="shared" si="3"/>
        <v>0</v>
      </c>
      <c r="T8" s="133" t="str">
        <f t="shared" si="4"/>
        <v>n.a.</v>
      </c>
      <c r="U8" s="106">
        <f t="shared" si="5"/>
        <v>0</v>
      </c>
      <c r="V8" s="107">
        <f t="shared" si="6"/>
        <v>0</v>
      </c>
      <c r="X8" s="82" t="s">
        <v>502</v>
      </c>
      <c r="Y8" s="108">
        <f>IF(V8&lt;&gt;"",V8-K8,"")</f>
        <v>0</v>
      </c>
      <c r="Z8" s="109">
        <f t="shared" si="8"/>
        <v>0</v>
      </c>
      <c r="AA8" s="109">
        <f t="shared" si="9"/>
        <v>0</v>
      </c>
    </row>
    <row r="9" spans="1:27" ht="40" customHeight="1" x14ac:dyDescent="0.35">
      <c r="A9" s="94">
        <v>5</v>
      </c>
      <c r="B9" s="95" t="s">
        <v>209</v>
      </c>
      <c r="C9" s="223"/>
      <c r="D9" s="235">
        <v>0</v>
      </c>
      <c r="E9" s="97">
        <v>0</v>
      </c>
      <c r="F9" s="98" t="s">
        <v>55</v>
      </c>
      <c r="G9" s="98" t="s">
        <v>55</v>
      </c>
      <c r="H9" s="98">
        <v>0</v>
      </c>
      <c r="I9" s="98" t="s">
        <v>55</v>
      </c>
      <c r="J9" s="99">
        <v>0</v>
      </c>
      <c r="K9" s="100">
        <v>0</v>
      </c>
      <c r="L9" s="131"/>
      <c r="M9" s="102" t="s">
        <v>419</v>
      </c>
      <c r="N9" s="103" t="s">
        <v>70</v>
      </c>
      <c r="O9" s="167">
        <f t="shared" si="7"/>
        <v>0</v>
      </c>
      <c r="P9" s="105">
        <f t="shared" si="0"/>
        <v>0</v>
      </c>
      <c r="Q9" s="133" t="str">
        <f t="shared" si="1"/>
        <v>n.a.</v>
      </c>
      <c r="R9" s="133" t="str">
        <f t="shared" si="2"/>
        <v>n.a.</v>
      </c>
      <c r="S9" s="133">
        <f t="shared" si="3"/>
        <v>0</v>
      </c>
      <c r="T9" s="133" t="str">
        <f t="shared" si="4"/>
        <v>n.a.</v>
      </c>
      <c r="U9" s="106">
        <f t="shared" si="5"/>
        <v>0</v>
      </c>
      <c r="V9" s="107">
        <f t="shared" si="6"/>
        <v>0</v>
      </c>
      <c r="X9" s="82" t="s">
        <v>502</v>
      </c>
      <c r="Y9" s="108">
        <f>IF(V9&lt;&gt;"",V9-K9,"")</f>
        <v>0</v>
      </c>
      <c r="Z9" s="109">
        <f t="shared" si="8"/>
        <v>0</v>
      </c>
      <c r="AA9" s="109">
        <f t="shared" si="9"/>
        <v>0</v>
      </c>
    </row>
    <row r="10" spans="1:27" ht="40" customHeight="1" x14ac:dyDescent="0.35">
      <c r="A10" s="94">
        <v>6</v>
      </c>
      <c r="B10" s="95" t="s">
        <v>210</v>
      </c>
      <c r="C10" s="223"/>
      <c r="D10" s="235">
        <v>0</v>
      </c>
      <c r="E10" s="97">
        <v>0</v>
      </c>
      <c r="F10" s="98" t="s">
        <v>55</v>
      </c>
      <c r="G10" s="98" t="s">
        <v>55</v>
      </c>
      <c r="H10" s="98">
        <v>0</v>
      </c>
      <c r="I10" s="98" t="s">
        <v>55</v>
      </c>
      <c r="J10" s="99">
        <v>0</v>
      </c>
      <c r="K10" s="100">
        <v>0</v>
      </c>
      <c r="L10" s="131"/>
      <c r="M10" s="102" t="s">
        <v>419</v>
      </c>
      <c r="N10" s="103" t="s">
        <v>70</v>
      </c>
      <c r="O10" s="167">
        <f t="shared" si="7"/>
        <v>0</v>
      </c>
      <c r="P10" s="105">
        <f t="shared" si="0"/>
        <v>0</v>
      </c>
      <c r="Q10" s="133" t="str">
        <f t="shared" si="1"/>
        <v>n.a.</v>
      </c>
      <c r="R10" s="133" t="str">
        <f t="shared" si="2"/>
        <v>n.a.</v>
      </c>
      <c r="S10" s="133">
        <f t="shared" si="3"/>
        <v>0</v>
      </c>
      <c r="T10" s="133" t="str">
        <f t="shared" si="4"/>
        <v>n.a.</v>
      </c>
      <c r="U10" s="106">
        <f t="shared" si="5"/>
        <v>0</v>
      </c>
      <c r="V10" s="107">
        <f t="shared" si="6"/>
        <v>0</v>
      </c>
      <c r="X10" s="82" t="s">
        <v>502</v>
      </c>
      <c r="Y10" s="108">
        <f>IF(V10&lt;&gt;"",V10-K10,"")</f>
        <v>0</v>
      </c>
      <c r="Z10" s="109">
        <f t="shared" si="8"/>
        <v>0</v>
      </c>
      <c r="AA10" s="109">
        <f t="shared" si="9"/>
        <v>0</v>
      </c>
    </row>
    <row r="11" spans="1:27" ht="40" customHeight="1" x14ac:dyDescent="0.35">
      <c r="A11" s="94">
        <v>7</v>
      </c>
      <c r="B11" s="95" t="s">
        <v>211</v>
      </c>
      <c r="C11" s="223"/>
      <c r="D11" s="235"/>
      <c r="E11" s="97">
        <v>0</v>
      </c>
      <c r="F11" s="98" t="s">
        <v>55</v>
      </c>
      <c r="G11" s="98" t="s">
        <v>55</v>
      </c>
      <c r="H11" s="98">
        <v>0</v>
      </c>
      <c r="I11" s="98" t="s">
        <v>55</v>
      </c>
      <c r="J11" s="99">
        <v>0</v>
      </c>
      <c r="K11" s="100">
        <v>0</v>
      </c>
      <c r="L11" s="131"/>
      <c r="M11" s="102" t="s">
        <v>419</v>
      </c>
      <c r="N11" s="103" t="s">
        <v>70</v>
      </c>
      <c r="O11" s="167"/>
      <c r="P11" s="105">
        <f t="shared" si="0"/>
        <v>0</v>
      </c>
      <c r="Q11" s="133" t="str">
        <f t="shared" si="1"/>
        <v>n.a.</v>
      </c>
      <c r="R11" s="133" t="str">
        <f t="shared" si="2"/>
        <v>n.a.</v>
      </c>
      <c r="S11" s="133">
        <f t="shared" si="3"/>
        <v>0</v>
      </c>
      <c r="T11" s="133" t="str">
        <f t="shared" si="4"/>
        <v>n.a.</v>
      </c>
      <c r="U11" s="106">
        <f t="shared" si="5"/>
        <v>0</v>
      </c>
      <c r="V11" s="107">
        <f t="shared" si="6"/>
        <v>0</v>
      </c>
      <c r="X11" s="82" t="s">
        <v>502</v>
      </c>
      <c r="Y11" s="108">
        <f>IF(V11&lt;&gt;"",V11-K11,"")</f>
        <v>0</v>
      </c>
      <c r="Z11" s="109">
        <f t="shared" si="8"/>
        <v>0</v>
      </c>
      <c r="AA11" s="109">
        <f t="shared" si="9"/>
        <v>0</v>
      </c>
    </row>
    <row r="12" spans="1:27" ht="26" x14ac:dyDescent="0.35">
      <c r="A12" s="94"/>
      <c r="B12" s="135" t="s">
        <v>212</v>
      </c>
      <c r="C12" s="249"/>
      <c r="D12" s="250"/>
      <c r="E12" s="137">
        <v>0</v>
      </c>
      <c r="F12" s="138" t="s">
        <v>55</v>
      </c>
      <c r="G12" s="138" t="s">
        <v>55</v>
      </c>
      <c r="H12" s="138">
        <v>0</v>
      </c>
      <c r="I12" s="138" t="s">
        <v>55</v>
      </c>
      <c r="J12" s="139">
        <v>0</v>
      </c>
      <c r="K12" s="140">
        <v>0</v>
      </c>
      <c r="L12" s="168"/>
      <c r="M12" s="251" t="s">
        <v>419</v>
      </c>
      <c r="N12" s="252" t="s">
        <v>72</v>
      </c>
      <c r="O12" s="167"/>
      <c r="P12" s="167"/>
      <c r="Q12" s="167"/>
      <c r="R12" s="167"/>
      <c r="S12" s="167"/>
      <c r="T12" s="167"/>
      <c r="U12" s="167"/>
      <c r="V12" s="167"/>
      <c r="W12" s="167"/>
      <c r="X12" s="167"/>
      <c r="Y12" s="167"/>
      <c r="Z12" s="109"/>
      <c r="AA12" s="109"/>
    </row>
    <row r="13" spans="1:27" ht="24" customHeight="1" x14ac:dyDescent="0.35">
      <c r="A13" s="94"/>
      <c r="B13" s="135" t="s">
        <v>213</v>
      </c>
      <c r="C13" s="249"/>
      <c r="D13" s="250"/>
      <c r="E13" s="137">
        <v>0</v>
      </c>
      <c r="F13" s="138" t="s">
        <v>55</v>
      </c>
      <c r="G13" s="138" t="s">
        <v>55</v>
      </c>
      <c r="H13" s="138">
        <v>0</v>
      </c>
      <c r="I13" s="138" t="s">
        <v>55</v>
      </c>
      <c r="J13" s="139">
        <v>0</v>
      </c>
      <c r="K13" s="140">
        <v>0</v>
      </c>
      <c r="L13" s="168"/>
      <c r="M13" s="251" t="s">
        <v>419</v>
      </c>
      <c r="N13" s="252" t="s">
        <v>72</v>
      </c>
      <c r="O13" s="167"/>
      <c r="P13" s="167"/>
      <c r="Q13" s="167"/>
      <c r="R13" s="167"/>
      <c r="S13" s="167"/>
      <c r="T13" s="167"/>
      <c r="U13" s="167"/>
      <c r="V13" s="167"/>
      <c r="W13" s="167"/>
      <c r="X13" s="167"/>
      <c r="Y13" s="108"/>
      <c r="Z13" s="109"/>
      <c r="AA13" s="109"/>
    </row>
    <row r="14" spans="1:27" ht="40" customHeight="1" x14ac:dyDescent="0.35">
      <c r="A14" s="94">
        <v>8</v>
      </c>
      <c r="B14" s="95" t="s">
        <v>214</v>
      </c>
      <c r="C14" s="223"/>
      <c r="D14" s="235"/>
      <c r="E14" s="97">
        <v>0</v>
      </c>
      <c r="F14" s="98" t="s">
        <v>55</v>
      </c>
      <c r="G14" s="98" t="s">
        <v>55</v>
      </c>
      <c r="H14" s="98">
        <v>0</v>
      </c>
      <c r="I14" s="98" t="s">
        <v>55</v>
      </c>
      <c r="J14" s="99">
        <v>0</v>
      </c>
      <c r="K14" s="100">
        <v>0</v>
      </c>
      <c r="L14" s="131"/>
      <c r="M14" s="102" t="s">
        <v>419</v>
      </c>
      <c r="N14" s="103" t="s">
        <v>70</v>
      </c>
      <c r="O14" s="167"/>
      <c r="P14" s="105">
        <f t="shared" si="0"/>
        <v>0</v>
      </c>
      <c r="Q14" s="133" t="str">
        <f t="shared" si="1"/>
        <v>n.a.</v>
      </c>
      <c r="R14" s="133" t="str">
        <f t="shared" si="2"/>
        <v>n.a.</v>
      </c>
      <c r="S14" s="133">
        <f t="shared" si="3"/>
        <v>0</v>
      </c>
      <c r="T14" s="133" t="str">
        <f t="shared" si="4"/>
        <v>n.a.</v>
      </c>
      <c r="U14" s="106">
        <f t="shared" si="5"/>
        <v>0</v>
      </c>
      <c r="V14" s="107">
        <f t="shared" si="6"/>
        <v>0</v>
      </c>
      <c r="X14" s="82" t="s">
        <v>502</v>
      </c>
      <c r="Y14" s="108">
        <f>IF(V14&lt;&gt;"",V14-K14,"")</f>
        <v>0</v>
      </c>
      <c r="Z14" s="109">
        <f t="shared" si="8"/>
        <v>0</v>
      </c>
      <c r="AA14" s="109">
        <f t="shared" si="9"/>
        <v>0</v>
      </c>
    </row>
    <row r="15" spans="1:27" ht="40" customHeight="1" x14ac:dyDescent="0.35">
      <c r="A15" s="94">
        <v>9</v>
      </c>
      <c r="B15" s="95" t="s">
        <v>215</v>
      </c>
      <c r="C15" s="223"/>
      <c r="D15" s="235">
        <v>0</v>
      </c>
      <c r="E15" s="97">
        <v>0</v>
      </c>
      <c r="F15" s="98" t="s">
        <v>55</v>
      </c>
      <c r="G15" s="98" t="s">
        <v>55</v>
      </c>
      <c r="H15" s="98">
        <v>0</v>
      </c>
      <c r="I15" s="98" t="s">
        <v>55</v>
      </c>
      <c r="J15" s="99">
        <v>0</v>
      </c>
      <c r="K15" s="100">
        <v>0</v>
      </c>
      <c r="L15" s="131"/>
      <c r="M15" s="102" t="s">
        <v>419</v>
      </c>
      <c r="N15" s="103" t="s">
        <v>70</v>
      </c>
      <c r="O15" s="167">
        <f t="shared" si="7"/>
        <v>0</v>
      </c>
      <c r="P15" s="105">
        <f t="shared" si="0"/>
        <v>0</v>
      </c>
      <c r="Q15" s="133" t="str">
        <f t="shared" si="1"/>
        <v>n.a.</v>
      </c>
      <c r="R15" s="133" t="str">
        <f t="shared" si="2"/>
        <v>n.a.</v>
      </c>
      <c r="S15" s="133">
        <f t="shared" si="3"/>
        <v>0</v>
      </c>
      <c r="T15" s="133" t="str">
        <f t="shared" si="4"/>
        <v>n.a.</v>
      </c>
      <c r="U15" s="106">
        <f t="shared" si="5"/>
        <v>0</v>
      </c>
      <c r="V15" s="107">
        <f t="shared" si="6"/>
        <v>0</v>
      </c>
      <c r="X15" s="82" t="s">
        <v>502</v>
      </c>
      <c r="Y15" s="108">
        <f>IF(V15&lt;&gt;"",V15-K15,"")</f>
        <v>0</v>
      </c>
      <c r="Z15" s="109">
        <f t="shared" si="8"/>
        <v>0</v>
      </c>
      <c r="AA15" s="109">
        <f t="shared" si="9"/>
        <v>0</v>
      </c>
    </row>
    <row r="16" spans="1:27" ht="24" customHeight="1" x14ac:dyDescent="0.35">
      <c r="A16" s="94">
        <v>10</v>
      </c>
      <c r="B16" s="95" t="s">
        <v>216</v>
      </c>
      <c r="C16" s="95" t="s">
        <v>217</v>
      </c>
      <c r="D16" s="235"/>
      <c r="E16" s="97"/>
      <c r="F16" s="98"/>
      <c r="G16" s="98"/>
      <c r="H16" s="98"/>
      <c r="I16" s="98"/>
      <c r="J16" s="99"/>
      <c r="K16" s="100"/>
      <c r="L16" s="131"/>
      <c r="M16" s="102"/>
      <c r="N16" s="222" t="s">
        <v>87</v>
      </c>
      <c r="O16" s="167"/>
      <c r="P16" s="105">
        <f>IF(O16="",0,O16)</f>
        <v>0</v>
      </c>
      <c r="Q16" s="133" t="str">
        <f t="shared" si="1"/>
        <v>n.a.</v>
      </c>
      <c r="R16" s="133" t="str">
        <f t="shared" si="2"/>
        <v>n.a.</v>
      </c>
      <c r="S16" s="133">
        <f t="shared" si="3"/>
        <v>0</v>
      </c>
      <c r="T16" s="133" t="str">
        <f t="shared" si="4"/>
        <v>n.a.</v>
      </c>
      <c r="U16" s="106">
        <f>IF(AND(P16=0,SUM(Q16:T16)&gt;0),"ERROR",IF(P16="n.a.","n.a.",IF(P16=0,0,IF(COUNTIF(Q16:T16,"n.a.")=4,"n.a.",IF(COUNTIF(Q16:T16,1)=4,1,0.5+(((COUNTIF(Q16:T16,"1"))/(4-COUNTIF(Q16:T16,"n.a.")))*0.5))))))</f>
        <v>0</v>
      </c>
      <c r="V16" s="107">
        <f>IF(U16="n.a.",P16,P16*U16)</f>
        <v>0</v>
      </c>
      <c r="X16" s="82" t="s">
        <v>502</v>
      </c>
      <c r="Y16" s="108"/>
      <c r="Z16" s="109"/>
      <c r="AA16" s="109"/>
    </row>
    <row r="17" spans="1:27" ht="40" customHeight="1" x14ac:dyDescent="0.35">
      <c r="A17" s="94">
        <v>11</v>
      </c>
      <c r="B17" s="95" t="s">
        <v>218</v>
      </c>
      <c r="C17" s="223"/>
      <c r="D17" s="235"/>
      <c r="E17" s="97">
        <v>0</v>
      </c>
      <c r="F17" s="98" t="s">
        <v>55</v>
      </c>
      <c r="G17" s="98" t="s">
        <v>55</v>
      </c>
      <c r="H17" s="98">
        <v>0</v>
      </c>
      <c r="I17" s="98" t="s">
        <v>55</v>
      </c>
      <c r="J17" s="99">
        <v>0</v>
      </c>
      <c r="K17" s="100">
        <v>0</v>
      </c>
      <c r="L17" s="131"/>
      <c r="M17" s="102" t="s">
        <v>419</v>
      </c>
      <c r="N17" s="103" t="s">
        <v>70</v>
      </c>
      <c r="O17" s="167"/>
      <c r="P17" s="105">
        <f t="shared" si="0"/>
        <v>0</v>
      </c>
      <c r="Q17" s="133" t="str">
        <f t="shared" si="1"/>
        <v>n.a.</v>
      </c>
      <c r="R17" s="133" t="str">
        <f t="shared" si="2"/>
        <v>n.a.</v>
      </c>
      <c r="S17" s="133">
        <f t="shared" si="3"/>
        <v>0</v>
      </c>
      <c r="T17" s="133" t="str">
        <f t="shared" si="4"/>
        <v>n.a.</v>
      </c>
      <c r="U17" s="106">
        <f t="shared" si="5"/>
        <v>0</v>
      </c>
      <c r="V17" s="107">
        <f t="shared" si="6"/>
        <v>0</v>
      </c>
      <c r="X17" s="82" t="s">
        <v>502</v>
      </c>
      <c r="Y17" s="108">
        <f>IF(V17&lt;&gt;"",V17-K17,"")</f>
        <v>0</v>
      </c>
      <c r="Z17" s="109">
        <f t="shared" ref="Z17:Z18" si="10">IF(Y17&lt;&gt;"",IF(Y17&gt;0,1,0),"")</f>
        <v>0</v>
      </c>
      <c r="AA17" s="109">
        <f t="shared" ref="AA17:AA18" si="11">IF(Y17&lt;&gt;"",IF(Y17&lt;0,1,0),"")</f>
        <v>0</v>
      </c>
    </row>
    <row r="18" spans="1:27" ht="40" customHeight="1" x14ac:dyDescent="0.35">
      <c r="A18" s="94">
        <v>12</v>
      </c>
      <c r="B18" s="95" t="s">
        <v>219</v>
      </c>
      <c r="C18" s="223"/>
      <c r="D18" s="235"/>
      <c r="E18" s="97">
        <v>0</v>
      </c>
      <c r="F18" s="98" t="s">
        <v>55</v>
      </c>
      <c r="G18" s="98" t="s">
        <v>55</v>
      </c>
      <c r="H18" s="98">
        <v>0</v>
      </c>
      <c r="I18" s="98" t="s">
        <v>55</v>
      </c>
      <c r="J18" s="99">
        <v>0</v>
      </c>
      <c r="K18" s="100">
        <v>0</v>
      </c>
      <c r="L18" s="131"/>
      <c r="M18" s="102" t="s">
        <v>419</v>
      </c>
      <c r="N18" s="103" t="s">
        <v>70</v>
      </c>
      <c r="O18" s="167"/>
      <c r="P18" s="105">
        <f t="shared" si="0"/>
        <v>0</v>
      </c>
      <c r="Q18" s="133" t="str">
        <f t="shared" si="1"/>
        <v>n.a.</v>
      </c>
      <c r="R18" s="133" t="str">
        <f t="shared" si="2"/>
        <v>n.a.</v>
      </c>
      <c r="S18" s="133">
        <f t="shared" si="3"/>
        <v>0</v>
      </c>
      <c r="T18" s="133" t="str">
        <f t="shared" si="4"/>
        <v>n.a.</v>
      </c>
      <c r="U18" s="106">
        <f t="shared" si="5"/>
        <v>0</v>
      </c>
      <c r="V18" s="107">
        <f t="shared" si="6"/>
        <v>0</v>
      </c>
      <c r="X18" s="82" t="s">
        <v>502</v>
      </c>
      <c r="Y18" s="108">
        <f>IF(V18&lt;&gt;"",V18-K18,"")</f>
        <v>0</v>
      </c>
      <c r="Z18" s="109">
        <f t="shared" si="10"/>
        <v>0</v>
      </c>
      <c r="AA18" s="109">
        <f t="shared" si="11"/>
        <v>0</v>
      </c>
    </row>
    <row r="19" spans="1:27" ht="40" customHeight="1" x14ac:dyDescent="0.35">
      <c r="A19" s="94">
        <v>13</v>
      </c>
      <c r="B19" s="95" t="s">
        <v>220</v>
      </c>
      <c r="C19" s="223"/>
      <c r="D19" s="235">
        <v>0</v>
      </c>
      <c r="E19" s="97">
        <v>0</v>
      </c>
      <c r="F19" s="98" t="s">
        <v>55</v>
      </c>
      <c r="G19" s="98" t="s">
        <v>55</v>
      </c>
      <c r="H19" s="98">
        <v>0</v>
      </c>
      <c r="I19" s="98" t="s">
        <v>55</v>
      </c>
      <c r="J19" s="99">
        <v>0</v>
      </c>
      <c r="K19" s="100">
        <v>0</v>
      </c>
      <c r="L19" s="131"/>
      <c r="M19" s="102" t="s">
        <v>419</v>
      </c>
      <c r="N19" s="103" t="s">
        <v>70</v>
      </c>
      <c r="O19" s="167">
        <f>IF(Equator_Principles="yes",1,0)</f>
        <v>0</v>
      </c>
      <c r="P19" s="105">
        <f t="shared" si="0"/>
        <v>0</v>
      </c>
      <c r="Q19" s="133" t="str">
        <f t="shared" si="1"/>
        <v>n.a.</v>
      </c>
      <c r="R19" s="133" t="str">
        <f t="shared" si="2"/>
        <v>n.a.</v>
      </c>
      <c r="S19" s="133">
        <f t="shared" si="3"/>
        <v>0</v>
      </c>
      <c r="T19" s="133" t="str">
        <f t="shared" si="4"/>
        <v>n.a.</v>
      </c>
      <c r="U19" s="106">
        <f t="shared" si="5"/>
        <v>0</v>
      </c>
      <c r="V19" s="107">
        <f t="shared" si="6"/>
        <v>0</v>
      </c>
      <c r="X19" s="82" t="s">
        <v>502</v>
      </c>
      <c r="Y19" s="108">
        <f>IF(V19&lt;&gt;"",V19-K19,"")</f>
        <v>0</v>
      </c>
      <c r="Z19" s="109">
        <f t="shared" si="8"/>
        <v>0</v>
      </c>
      <c r="AA19" s="109">
        <f t="shared" si="9"/>
        <v>0</v>
      </c>
    </row>
    <row r="20" spans="1:27" ht="40" customHeight="1" x14ac:dyDescent="0.35">
      <c r="A20" s="94">
        <v>14</v>
      </c>
      <c r="B20" s="95" t="s">
        <v>221</v>
      </c>
      <c r="C20" s="223"/>
      <c r="D20" s="235">
        <v>0</v>
      </c>
      <c r="E20" s="97">
        <v>0</v>
      </c>
      <c r="F20" s="98" t="s">
        <v>55</v>
      </c>
      <c r="G20" s="98" t="s">
        <v>55</v>
      </c>
      <c r="H20" s="98">
        <v>0</v>
      </c>
      <c r="I20" s="98" t="s">
        <v>55</v>
      </c>
      <c r="J20" s="99">
        <v>0</v>
      </c>
      <c r="K20" s="100">
        <v>0</v>
      </c>
      <c r="L20" s="173"/>
      <c r="M20" s="102" t="s">
        <v>419</v>
      </c>
      <c r="N20" s="103" t="s">
        <v>70</v>
      </c>
      <c r="O20" s="167">
        <f>IF(IFC_PerformanceStandards="yes",1,0)</f>
        <v>0</v>
      </c>
      <c r="P20" s="105">
        <f t="shared" si="0"/>
        <v>0</v>
      </c>
      <c r="Q20" s="133" t="str">
        <f t="shared" si="1"/>
        <v>n.a.</v>
      </c>
      <c r="R20" s="133" t="str">
        <f t="shared" si="2"/>
        <v>n.a.</v>
      </c>
      <c r="S20" s="133">
        <f t="shared" si="3"/>
        <v>0</v>
      </c>
      <c r="T20" s="133" t="str">
        <f t="shared" si="4"/>
        <v>n.a.</v>
      </c>
      <c r="U20" s="106">
        <f t="shared" si="5"/>
        <v>0</v>
      </c>
      <c r="V20" s="107">
        <f t="shared" si="6"/>
        <v>0</v>
      </c>
      <c r="X20" s="82" t="s">
        <v>502</v>
      </c>
      <c r="Y20" s="108">
        <f>IF(V20&lt;&gt;"",V20-K20,"")</f>
        <v>0</v>
      </c>
      <c r="Z20" s="109">
        <f t="shared" si="8"/>
        <v>0</v>
      </c>
      <c r="AA20" s="109">
        <f t="shared" si="9"/>
        <v>0</v>
      </c>
    </row>
    <row r="21" spans="1:27" ht="40" customHeight="1" x14ac:dyDescent="0.35">
      <c r="A21" s="94">
        <v>15</v>
      </c>
      <c r="B21" s="95" t="s">
        <v>222</v>
      </c>
      <c r="C21" s="223"/>
      <c r="D21" s="235"/>
      <c r="E21" s="97">
        <v>0</v>
      </c>
      <c r="F21" s="98" t="s">
        <v>55</v>
      </c>
      <c r="G21" s="98" t="s">
        <v>55</v>
      </c>
      <c r="H21" s="98">
        <v>0</v>
      </c>
      <c r="I21" s="98" t="s">
        <v>55</v>
      </c>
      <c r="J21" s="99">
        <v>0</v>
      </c>
      <c r="K21" s="100">
        <v>0</v>
      </c>
      <c r="L21" s="173"/>
      <c r="M21" s="102" t="s">
        <v>419</v>
      </c>
      <c r="N21" s="103" t="s">
        <v>70</v>
      </c>
      <c r="O21" s="167"/>
      <c r="P21" s="105">
        <f t="shared" si="0"/>
        <v>0</v>
      </c>
      <c r="Q21" s="133" t="str">
        <f t="shared" si="1"/>
        <v>n.a.</v>
      </c>
      <c r="R21" s="133" t="str">
        <f t="shared" si="2"/>
        <v>n.a.</v>
      </c>
      <c r="S21" s="133">
        <f t="shared" si="3"/>
        <v>0</v>
      </c>
      <c r="T21" s="133" t="str">
        <f t="shared" si="4"/>
        <v>n.a.</v>
      </c>
      <c r="U21" s="106">
        <f t="shared" si="5"/>
        <v>0</v>
      </c>
      <c r="V21" s="107">
        <f t="shared" si="6"/>
        <v>0</v>
      </c>
      <c r="X21" s="82" t="s">
        <v>502</v>
      </c>
      <c r="Y21" s="108">
        <f>IF(V21&lt;&gt;"",V21-K21,"")</f>
        <v>0</v>
      </c>
      <c r="Z21" s="109">
        <f t="shared" si="8"/>
        <v>0</v>
      </c>
      <c r="AA21" s="109">
        <f t="shared" si="9"/>
        <v>0</v>
      </c>
    </row>
    <row r="22" spans="1:27" s="174" customFormat="1" ht="40" customHeight="1" x14ac:dyDescent="0.35">
      <c r="A22" s="175" t="s">
        <v>8</v>
      </c>
      <c r="B22" s="176"/>
      <c r="C22" s="176"/>
      <c r="D22" s="237"/>
      <c r="E22" s="179">
        <f>AVERAGE(E4:E21)*10</f>
        <v>0</v>
      </c>
      <c r="F22" s="179"/>
      <c r="G22" s="179"/>
      <c r="H22" s="179"/>
      <c r="I22" s="179"/>
      <c r="J22" s="180" t="str">
        <f>IFERROR(K22/E22,"")</f>
        <v/>
      </c>
      <c r="K22" s="181">
        <f>AVERAGE(K4:K21)*10</f>
        <v>0</v>
      </c>
      <c r="L22" s="182"/>
      <c r="M22" s="183"/>
      <c r="N22" s="184"/>
      <c r="O22" s="185"/>
      <c r="P22" s="186">
        <f>AVERAGE(P4:P21)*10</f>
        <v>0</v>
      </c>
      <c r="Q22" s="187"/>
      <c r="R22" s="187"/>
      <c r="S22" s="187"/>
      <c r="T22" s="187"/>
      <c r="U22" s="188" t="str">
        <f>IFERROR(V22/P22,"")</f>
        <v/>
      </c>
      <c r="V22" s="189">
        <f>AVERAGE(V4:V21)*10</f>
        <v>0</v>
      </c>
      <c r="W22" s="190"/>
      <c r="X22" s="190"/>
      <c r="Y22" s="191">
        <f>V22-K22</f>
        <v>0</v>
      </c>
      <c r="Z22" s="192">
        <f>SUM(Z4:Z21)</f>
        <v>0</v>
      </c>
      <c r="AA22" s="192">
        <f>SUM(AA4:AA21)</f>
        <v>0</v>
      </c>
    </row>
    <row r="23" spans="1:27" x14ac:dyDescent="0.35">
      <c r="A23" s="193" t="s">
        <v>123</v>
      </c>
      <c r="B23" s="194"/>
      <c r="C23" s="194"/>
      <c r="D23" s="238"/>
      <c r="E23" s="197">
        <f>E22/10</f>
        <v>0</v>
      </c>
      <c r="F23" s="197"/>
      <c r="G23" s="197"/>
      <c r="H23" s="197"/>
      <c r="I23" s="197"/>
      <c r="J23" s="197"/>
      <c r="K23" s="198">
        <f>K22/10</f>
        <v>0</v>
      </c>
      <c r="L23" s="199"/>
      <c r="M23" s="199"/>
      <c r="N23" s="200"/>
      <c r="O23" s="201"/>
      <c r="P23" s="202">
        <f>P22/10</f>
        <v>0</v>
      </c>
      <c r="Q23" s="203"/>
      <c r="R23" s="203"/>
      <c r="S23" s="203"/>
      <c r="T23" s="203"/>
      <c r="U23" s="204"/>
      <c r="V23" s="205">
        <f>V22/10</f>
        <v>0</v>
      </c>
      <c r="W23" s="206"/>
      <c r="X23" s="206"/>
      <c r="Y23" s="207"/>
      <c r="Z23" s="208"/>
      <c r="AA23" s="208"/>
    </row>
    <row r="25" spans="1:27" x14ac:dyDescent="0.35">
      <c r="N25" s="210" t="s">
        <v>124</v>
      </c>
    </row>
    <row r="26" spans="1:27" x14ac:dyDescent="0.35">
      <c r="N26" s="209" t="s">
        <v>87</v>
      </c>
      <c r="O26" s="65" t="s">
        <v>125</v>
      </c>
    </row>
    <row r="27" spans="1:27" x14ac:dyDescent="0.35">
      <c r="N27" s="209" t="s">
        <v>70</v>
      </c>
      <c r="O27" s="65" t="s">
        <v>126</v>
      </c>
    </row>
    <row r="28" spans="1:27" x14ac:dyDescent="0.35">
      <c r="N28" s="209" t="s">
        <v>75</v>
      </c>
      <c r="O28" s="65" t="s">
        <v>127</v>
      </c>
    </row>
    <row r="29" spans="1:27" x14ac:dyDescent="0.35">
      <c r="N29" s="209" t="s">
        <v>108</v>
      </c>
      <c r="O29" s="65" t="s">
        <v>128</v>
      </c>
    </row>
    <row r="30" spans="1:27" x14ac:dyDescent="0.35">
      <c r="N30" s="209" t="s">
        <v>72</v>
      </c>
      <c r="O30" s="65" t="s">
        <v>129</v>
      </c>
    </row>
  </sheetData>
  <dataValidations count="1">
    <dataValidation type="list" allowBlank="1" showDropDown="1" showErrorMessage="1" error="Please insert 0, 1 or n.a.!" sqref="Q4:T4 Q6:T11 Q14:T21" xr:uid="{004B0029-0080-46F1-8C13-002900C80070}"/>
  </dataValidations>
  <pageMargins left="0.70078740157480324" right="0.70078740157480324" top="0.75196850393700787" bottom="0.75196850393700787" header="0.3" footer="0.3"/>
  <pageSetup paperSize="9" firstPageNumber="42949672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12</vt:i4>
      </vt:variant>
    </vt:vector>
  </HeadingPairs>
  <TitlesOfParts>
    <vt:vector size="31" baseType="lpstr">
      <vt:lpstr>Overview scores</vt:lpstr>
      <vt:lpstr>Financial activity &amp; Relevancy</vt:lpstr>
      <vt:lpstr>Documents &amp; Standards</vt:lpstr>
      <vt:lpstr>Climate change</vt:lpstr>
      <vt:lpstr>Corruption</vt:lpstr>
      <vt:lpstr>Gender equality</vt:lpstr>
      <vt:lpstr>Human rights</vt:lpstr>
      <vt:lpstr>Labour rights</vt:lpstr>
      <vt:lpstr>Nature</vt:lpstr>
      <vt:lpstr>Tax</vt:lpstr>
      <vt:lpstr>Arms</vt:lpstr>
      <vt:lpstr>Food</vt:lpstr>
      <vt:lpstr>Forestry</vt:lpstr>
      <vt:lpstr>Manufacturing industry</vt:lpstr>
      <vt:lpstr>Mining</vt:lpstr>
      <vt:lpstr>Oil &amp; Gas</vt:lpstr>
      <vt:lpstr>Power Generation</vt:lpstr>
      <vt:lpstr>Transparency &amp; Accountability</vt:lpstr>
      <vt:lpstr>Data vals &amp; cals</vt:lpstr>
      <vt:lpstr>Equator_Principles</vt:lpstr>
      <vt:lpstr>IFC_EnvironmentalHealthandSafetyGuidelines</vt:lpstr>
      <vt:lpstr>IFC_PerformanceStandards</vt:lpstr>
      <vt:lpstr>OECD_GuidelinesforMNEs</vt:lpstr>
      <vt:lpstr>REL_Assetmanagement</vt:lpstr>
      <vt:lpstr>REL_Corpcredits</vt:lpstr>
      <vt:lpstr>REL_Mortgages</vt:lpstr>
      <vt:lpstr>REL_Projectfin</vt:lpstr>
      <vt:lpstr>REL_Proprietaryassets</vt:lpstr>
      <vt:lpstr>UN_GlobalCompact</vt:lpstr>
      <vt:lpstr>UN_PRB</vt:lpstr>
      <vt:lpstr>UN_PRI</vt:lpstr>
    </vt:vector>
  </TitlesOfParts>
  <Company>Profundo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FFGI Policy Assessment Methodology 2018 - Tool</dc:title>
  <dc:creator>Anniek Herder</dc:creator>
  <cp:lastModifiedBy>Luca Jonathan Schiewe</cp:lastModifiedBy>
  <cp:revision>2</cp:revision>
  <dcterms:created xsi:type="dcterms:W3CDTF">2012-03-02T14:54:10Z</dcterms:created>
  <dcterms:modified xsi:type="dcterms:W3CDTF">2024-11-26T19:54:18Z</dcterms:modified>
</cp:coreProperties>
</file>